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Y:\PROTOKOL\ЛЫСЕНКО\Постановление - Краткосрочный план 2017-2019\"/>
    </mc:Choice>
  </mc:AlternateContent>
  <bookViews>
    <workbookView xWindow="0" yWindow="0" windowWidth="23040" windowHeight="9408" tabRatio="624"/>
  </bookViews>
  <sheets>
    <sheet name="Прил.1.1 -перечень МКД" sheetId="1" r:id="rId1"/>
    <sheet name="Прил.1.2-реестр МКД" sheetId="2" r:id="rId2"/>
  </sheets>
  <definedNames>
    <definedName name="_xlnm._FilterDatabase" localSheetId="0" hidden="1">'Прил.1.1 -перечень МКД'!#REF!</definedName>
    <definedName name="_xlnm._FilterDatabase" localSheetId="1" hidden="1">'Прил.1.2-реестр МКД'!$A$7:$W$407</definedName>
    <definedName name="_xlnm.Print_Area" localSheetId="0">'Прил.1.1 -перечень МКД'!$A$1:$S$428</definedName>
    <definedName name="_xlnm.Print_Area" localSheetId="1">'Прил.1.2-реестр МКД'!$A$1:$AA$421</definedName>
  </definedNames>
  <calcPr calcId="162913" fullPrecision="0"/>
</workbook>
</file>

<file path=xl/calcChain.xml><?xml version="1.0" encoding="utf-8"?>
<calcChain xmlns="http://schemas.openxmlformats.org/spreadsheetml/2006/main">
  <c r="Q381" i="1" l="1"/>
  <c r="Q382" i="1"/>
  <c r="C373" i="2"/>
  <c r="P373" i="2" s="1"/>
  <c r="Q373" i="2" s="1"/>
  <c r="C374" i="2"/>
  <c r="P374" i="2" s="1"/>
  <c r="Q374" i="2" s="1"/>
  <c r="W373" i="2" l="1"/>
  <c r="E373" i="2" s="1"/>
  <c r="M381" i="1" s="1"/>
  <c r="W374" i="2"/>
  <c r="E374" i="2" s="1"/>
  <c r="M382" i="1" s="1"/>
  <c r="P381" i="1" l="1"/>
  <c r="R381" i="1"/>
  <c r="P382" i="1"/>
  <c r="R382" i="1"/>
  <c r="Q383" i="1" l="1"/>
  <c r="Q384" i="1"/>
  <c r="W375" i="2" l="1"/>
  <c r="W376" i="2"/>
  <c r="W377" i="2"/>
  <c r="Q385" i="1" l="1"/>
  <c r="E375" i="2" l="1"/>
  <c r="M383" i="1" s="1"/>
  <c r="P383" i="1" s="1"/>
  <c r="E377" i="2"/>
  <c r="M385" i="1" s="1"/>
  <c r="P385" i="1" s="1"/>
  <c r="C375" i="2"/>
  <c r="C376" i="2"/>
  <c r="C377" i="2"/>
  <c r="E376" i="2" l="1"/>
  <c r="M384" i="1" s="1"/>
  <c r="P384" i="1" s="1"/>
  <c r="R385" i="1"/>
  <c r="R383" i="1"/>
  <c r="U336" i="2"/>
  <c r="M336" i="2"/>
  <c r="R384" i="1" l="1"/>
  <c r="Q362" i="2"/>
  <c r="I252" i="2" l="1"/>
  <c r="D236" i="2" l="1"/>
  <c r="M370" i="2" l="1"/>
  <c r="M366" i="2"/>
  <c r="M214" i="2" l="1"/>
  <c r="C238" i="2"/>
  <c r="C239" i="2"/>
  <c r="C240" i="2"/>
  <c r="C241" i="2"/>
  <c r="C236" i="2"/>
  <c r="U236" i="2" s="1"/>
  <c r="C237" i="2"/>
  <c r="C232" i="2"/>
  <c r="C233" i="2"/>
  <c r="C234" i="2"/>
  <c r="C235" i="2"/>
  <c r="C242" i="2"/>
  <c r="C243" i="2"/>
  <c r="C244" i="2"/>
  <c r="C245" i="2"/>
  <c r="C246" i="2"/>
  <c r="C247" i="2"/>
  <c r="C248" i="2"/>
  <c r="C249" i="2"/>
  <c r="C250" i="2"/>
  <c r="C251" i="2"/>
  <c r="C253" i="2"/>
  <c r="C254" i="2"/>
  <c r="C255" i="2"/>
  <c r="C256" i="2"/>
  <c r="C257" i="2"/>
  <c r="P257" i="2" s="1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U283" i="2" s="1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U318" i="2" s="1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G338" i="2" s="1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231" i="2"/>
  <c r="S236" i="2"/>
  <c r="M236" i="2"/>
  <c r="U327" i="2" l="1"/>
  <c r="F327" i="2"/>
  <c r="U251" i="2"/>
  <c r="I251" i="2"/>
  <c r="H251" i="2"/>
  <c r="U249" i="2"/>
  <c r="O249" i="2"/>
  <c r="H249" i="2"/>
  <c r="I249" i="2"/>
  <c r="G236" i="2"/>
  <c r="W236" i="2" s="1"/>
  <c r="L238" i="1" l="1"/>
  <c r="J238" i="1"/>
  <c r="I238" i="1"/>
  <c r="J230" i="2"/>
  <c r="V230" i="2"/>
  <c r="T230" i="2"/>
  <c r="N230" i="2"/>
  <c r="L230" i="2"/>
  <c r="G230" i="2"/>
  <c r="H238" i="1"/>
  <c r="E257" i="2"/>
  <c r="M265" i="1" s="1"/>
  <c r="Q265" i="1" s="1"/>
  <c r="D232" i="2"/>
  <c r="D233" i="2"/>
  <c r="D234" i="2"/>
  <c r="D235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8" i="2"/>
  <c r="D259" i="2"/>
  <c r="D260" i="2"/>
  <c r="D261" i="2"/>
  <c r="D262" i="2"/>
  <c r="D266" i="2"/>
  <c r="D267" i="2"/>
  <c r="D268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5" i="2"/>
  <c r="D286" i="2"/>
  <c r="D287" i="2"/>
  <c r="D289" i="2"/>
  <c r="D290" i="2"/>
  <c r="D291" i="2"/>
  <c r="D292" i="2"/>
  <c r="D293" i="2"/>
  <c r="D294" i="2"/>
  <c r="D295" i="2"/>
  <c r="D296" i="2"/>
  <c r="D298" i="2"/>
  <c r="D301" i="2"/>
  <c r="D302" i="2"/>
  <c r="D303" i="2"/>
  <c r="D304" i="2"/>
  <c r="D305" i="2"/>
  <c r="D306" i="2"/>
  <c r="D307" i="2"/>
  <c r="D308" i="2"/>
  <c r="D309" i="2"/>
  <c r="D310" i="2"/>
  <c r="D311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231" i="2"/>
  <c r="F179" i="2"/>
  <c r="C230" i="2" l="1"/>
  <c r="M372" i="2" l="1"/>
  <c r="W372" i="2" s="1"/>
  <c r="E372" i="2" s="1"/>
  <c r="M380" i="1" s="1"/>
  <c r="W369" i="2"/>
  <c r="W365" i="2"/>
  <c r="E365" i="2" s="1"/>
  <c r="M373" i="1" s="1"/>
  <c r="W361" i="2"/>
  <c r="E361" i="2" s="1"/>
  <c r="M369" i="1" s="1"/>
  <c r="Q369" i="1" s="1"/>
  <c r="W360" i="2"/>
  <c r="E360" i="2" s="1"/>
  <c r="M368" i="1" s="1"/>
  <c r="Q368" i="1" s="1"/>
  <c r="W359" i="2"/>
  <c r="E359" i="2" s="1"/>
  <c r="M367" i="1" s="1"/>
  <c r="Q367" i="1" s="1"/>
  <c r="W358" i="2"/>
  <c r="E358" i="2" s="1"/>
  <c r="M366" i="1" s="1"/>
  <c r="W357" i="2"/>
  <c r="E357" i="2" s="1"/>
  <c r="M365" i="1" s="1"/>
  <c r="Q365" i="1" s="1"/>
  <c r="W356" i="2"/>
  <c r="E356" i="2" s="1"/>
  <c r="M364" i="1" s="1"/>
  <c r="Q364" i="1" s="1"/>
  <c r="W355" i="2"/>
  <c r="E355" i="2" s="1"/>
  <c r="M363" i="1" s="1"/>
  <c r="Q363" i="1" s="1"/>
  <c r="W352" i="2"/>
  <c r="E352" i="2" s="1"/>
  <c r="M360" i="1" s="1"/>
  <c r="W351" i="2"/>
  <c r="E351" i="2" s="1"/>
  <c r="M359" i="1" s="1"/>
  <c r="W350" i="2"/>
  <c r="E350" i="2" s="1"/>
  <c r="M358" i="1" s="1"/>
  <c r="W349" i="2"/>
  <c r="E349" i="2" s="1"/>
  <c r="M357" i="1" s="1"/>
  <c r="W348" i="2"/>
  <c r="E348" i="2" s="1"/>
  <c r="M356" i="1" s="1"/>
  <c r="W347" i="2"/>
  <c r="W346" i="2"/>
  <c r="E346" i="2" s="1"/>
  <c r="M354" i="1" s="1"/>
  <c r="W341" i="2"/>
  <c r="E341" i="2" s="1"/>
  <c r="M349" i="1" s="1"/>
  <c r="M330" i="2"/>
  <c r="W330" i="2" s="1"/>
  <c r="W327" i="2"/>
  <c r="E327" i="2" s="1"/>
  <c r="M335" i="1" s="1"/>
  <c r="W326" i="2"/>
  <c r="E326" i="2" s="1"/>
  <c r="M334" i="1" s="1"/>
  <c r="W325" i="2"/>
  <c r="E325" i="2" s="1"/>
  <c r="M333" i="1" s="1"/>
  <c r="W323" i="2"/>
  <c r="E323" i="2" s="1"/>
  <c r="M331" i="1" s="1"/>
  <c r="W322" i="2"/>
  <c r="E322" i="2" s="1"/>
  <c r="M330" i="1" s="1"/>
  <c r="W321" i="2"/>
  <c r="E321" i="2" s="1"/>
  <c r="M329" i="1" s="1"/>
  <c r="W320" i="2"/>
  <c r="E320" i="2" s="1"/>
  <c r="M328" i="1" s="1"/>
  <c r="W319" i="2"/>
  <c r="E319" i="2" s="1"/>
  <c r="M327" i="1" s="1"/>
  <c r="W317" i="2"/>
  <c r="E317" i="2" s="1"/>
  <c r="M325" i="1" s="1"/>
  <c r="W316" i="2"/>
  <c r="E316" i="2" s="1"/>
  <c r="M324" i="1" s="1"/>
  <c r="W314" i="2"/>
  <c r="E314" i="2" s="1"/>
  <c r="M322" i="1" s="1"/>
  <c r="W313" i="2"/>
  <c r="E313" i="2" s="1"/>
  <c r="M321" i="1" s="1"/>
  <c r="Q321" i="1" s="1"/>
  <c r="W312" i="2"/>
  <c r="E312" i="2" s="1"/>
  <c r="M320" i="1" s="1"/>
  <c r="Q320" i="1" s="1"/>
  <c r="W311" i="2"/>
  <c r="E311" i="2" s="1"/>
  <c r="M319" i="1" s="1"/>
  <c r="W310" i="2"/>
  <c r="E310" i="2" s="1"/>
  <c r="M318" i="1" s="1"/>
  <c r="Q318" i="1" s="1"/>
  <c r="W308" i="2"/>
  <c r="E308" i="2" s="1"/>
  <c r="M316" i="1" s="1"/>
  <c r="Q316" i="1" s="1"/>
  <c r="W307" i="2"/>
  <c r="E307" i="2" s="1"/>
  <c r="M315" i="1" s="1"/>
  <c r="Q315" i="1" s="1"/>
  <c r="W305" i="2"/>
  <c r="E305" i="2" s="1"/>
  <c r="M313" i="1" s="1"/>
  <c r="W300" i="2"/>
  <c r="E300" i="2" s="1"/>
  <c r="M308" i="1" s="1"/>
  <c r="Q308" i="1" s="1"/>
  <c r="W299" i="2"/>
  <c r="E299" i="2" s="1"/>
  <c r="M307" i="1" s="1"/>
  <c r="Q307" i="1" s="1"/>
  <c r="W297" i="2"/>
  <c r="E297" i="2" s="1"/>
  <c r="M305" i="1" s="1"/>
  <c r="Q305" i="1" s="1"/>
  <c r="W298" i="2"/>
  <c r="E298" i="2" s="1"/>
  <c r="M306" i="1" s="1"/>
  <c r="Q306" i="1" s="1"/>
  <c r="W296" i="2"/>
  <c r="E296" i="2" s="1"/>
  <c r="M304" i="1" s="1"/>
  <c r="W295" i="2"/>
  <c r="E295" i="2" s="1"/>
  <c r="M303" i="1" s="1"/>
  <c r="W294" i="2"/>
  <c r="E294" i="2" s="1"/>
  <c r="M302" i="1" s="1"/>
  <c r="W292" i="2"/>
  <c r="E292" i="2" s="1"/>
  <c r="M300" i="1" s="1"/>
  <c r="W291" i="2"/>
  <c r="E291" i="2" s="1"/>
  <c r="M299" i="1" s="1"/>
  <c r="W288" i="2"/>
  <c r="E288" i="2" s="1"/>
  <c r="M296" i="1" s="1"/>
  <c r="Q296" i="1" s="1"/>
  <c r="W287" i="2"/>
  <c r="E287" i="2" s="1"/>
  <c r="M295" i="1" s="1"/>
  <c r="W284" i="2"/>
  <c r="E284" i="2" s="1"/>
  <c r="M292" i="1" s="1"/>
  <c r="Q292" i="1" s="1"/>
  <c r="W280" i="2"/>
  <c r="E280" i="2" s="1"/>
  <c r="M288" i="1" s="1"/>
  <c r="W275" i="2"/>
  <c r="E275" i="2" s="1"/>
  <c r="M283" i="1" s="1"/>
  <c r="W270" i="2"/>
  <c r="E270" i="2" s="1"/>
  <c r="M278" i="1" s="1"/>
  <c r="Q278" i="1" s="1"/>
  <c r="W269" i="2"/>
  <c r="E269" i="2" s="1"/>
  <c r="M277" i="1" s="1"/>
  <c r="Q277" i="1" s="1"/>
  <c r="W268" i="2"/>
  <c r="E268" i="2" s="1"/>
  <c r="M276" i="1" s="1"/>
  <c r="W266" i="2"/>
  <c r="E266" i="2" s="1"/>
  <c r="M274" i="1" s="1"/>
  <c r="W265" i="2"/>
  <c r="E265" i="2" s="1"/>
  <c r="M273" i="1" s="1"/>
  <c r="Q273" i="1" s="1"/>
  <c r="W264" i="2"/>
  <c r="E264" i="2" s="1"/>
  <c r="M272" i="1" s="1"/>
  <c r="Q272" i="1" s="1"/>
  <c r="W263" i="2"/>
  <c r="E263" i="2" s="1"/>
  <c r="M271" i="1" s="1"/>
  <c r="Q271" i="1" s="1"/>
  <c r="W262" i="2"/>
  <c r="E262" i="2" s="1"/>
  <c r="M270" i="1" s="1"/>
  <c r="W267" i="2"/>
  <c r="E267" i="2" s="1"/>
  <c r="M275" i="1" s="1"/>
  <c r="E347" i="2" l="1"/>
  <c r="M355" i="1" s="1"/>
  <c r="Q355" i="1" s="1"/>
  <c r="E330" i="2"/>
  <c r="E369" i="2"/>
  <c r="M377" i="1" s="1"/>
  <c r="M338" i="1"/>
  <c r="R347" i="2"/>
  <c r="R308" i="1" l="1"/>
  <c r="R307" i="1"/>
  <c r="R305" i="1"/>
  <c r="R306" i="1"/>
  <c r="R274" i="1"/>
  <c r="R273" i="1"/>
  <c r="R272" i="1"/>
  <c r="R271" i="1"/>
  <c r="W260" i="2"/>
  <c r="E260" i="2" s="1"/>
  <c r="M268" i="1" s="1"/>
  <c r="W253" i="2"/>
  <c r="E253" i="2" s="1"/>
  <c r="M261" i="1" s="1"/>
  <c r="W252" i="2"/>
  <c r="E252" i="2" s="1"/>
  <c r="M260" i="1" s="1"/>
  <c r="Q260" i="1" s="1"/>
  <c r="W251" i="2"/>
  <c r="W250" i="2"/>
  <c r="W244" i="2"/>
  <c r="E244" i="2" s="1"/>
  <c r="M252" i="1" s="1"/>
  <c r="W243" i="2"/>
  <c r="E243" i="2" s="1"/>
  <c r="M251" i="1" s="1"/>
  <c r="W231" i="2"/>
  <c r="E231" i="2" s="1"/>
  <c r="M239" i="1" s="1"/>
  <c r="W238" i="2"/>
  <c r="E238" i="2" s="1"/>
  <c r="M246" i="1" s="1"/>
  <c r="Q246" i="1" s="1"/>
  <c r="W237" i="2"/>
  <c r="W242" i="2"/>
  <c r="E242" i="2" s="1"/>
  <c r="M250" i="1" s="1"/>
  <c r="W241" i="2"/>
  <c r="E241" i="2" s="1"/>
  <c r="M249" i="1" s="1"/>
  <c r="R246" i="1" l="1"/>
  <c r="E237" i="2"/>
  <c r="M245" i="1" s="1"/>
  <c r="Q245" i="1" s="1"/>
  <c r="R260" i="1"/>
  <c r="E250" i="2"/>
  <c r="M258" i="1" s="1"/>
  <c r="R261" i="1"/>
  <c r="E251" i="2"/>
  <c r="M259" i="1" s="1"/>
  <c r="R270" i="1"/>
  <c r="Q274" i="1"/>
  <c r="Q270" i="1"/>
  <c r="Q261" i="1"/>
  <c r="R245" i="1" l="1"/>
  <c r="O238" i="1"/>
  <c r="R364" i="1" l="1"/>
  <c r="R365" i="1"/>
  <c r="R363" i="1"/>
  <c r="R355" i="1" l="1"/>
  <c r="Q356" i="1"/>
  <c r="R356" i="1"/>
  <c r="Q354" i="1"/>
  <c r="R354" i="1"/>
  <c r="E217" i="2" l="1"/>
  <c r="C222" i="2" l="1"/>
  <c r="C223" i="2"/>
  <c r="C224" i="2"/>
  <c r="C225" i="2"/>
  <c r="D224" i="2"/>
  <c r="D225" i="2"/>
  <c r="D217" i="2"/>
  <c r="D218" i="2"/>
  <c r="C217" i="2"/>
  <c r="C218" i="2"/>
  <c r="D219" i="2" l="1"/>
  <c r="N238" i="1" l="1"/>
  <c r="O187" i="1"/>
  <c r="N187" i="1"/>
  <c r="L187" i="1"/>
  <c r="K187" i="1"/>
  <c r="J187" i="1"/>
  <c r="I187" i="1"/>
  <c r="H187" i="1"/>
  <c r="J179" i="2"/>
  <c r="T179" i="2"/>
  <c r="V179" i="2"/>
  <c r="S179" i="2"/>
  <c r="O179" i="2"/>
  <c r="N179" i="2"/>
  <c r="L179" i="2"/>
  <c r="I179" i="2"/>
  <c r="H179" i="2"/>
  <c r="G179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9" i="2"/>
  <c r="C220" i="2"/>
  <c r="C221" i="2"/>
  <c r="C226" i="2"/>
  <c r="C227" i="2"/>
  <c r="C228" i="2"/>
  <c r="C229" i="2"/>
  <c r="O230" i="2" l="1"/>
  <c r="K415" i="2"/>
  <c r="K414" i="2"/>
  <c r="K413" i="2"/>
  <c r="K412" i="2"/>
  <c r="K411" i="2"/>
  <c r="K410" i="2"/>
  <c r="K407" i="2"/>
  <c r="K406" i="2"/>
  <c r="K397" i="2"/>
  <c r="K396" i="2"/>
  <c r="K395" i="2"/>
  <c r="K394" i="2"/>
  <c r="K381" i="2"/>
  <c r="K380" i="2"/>
  <c r="S371" i="2"/>
  <c r="M371" i="2"/>
  <c r="M368" i="2"/>
  <c r="S367" i="2"/>
  <c r="W367" i="2" s="1"/>
  <c r="W366" i="2"/>
  <c r="S364" i="2"/>
  <c r="M364" i="2"/>
  <c r="M363" i="2"/>
  <c r="W362" i="2"/>
  <c r="E362" i="2" s="1"/>
  <c r="M370" i="1" s="1"/>
  <c r="Q370" i="1" s="1"/>
  <c r="W354" i="2"/>
  <c r="W353" i="2"/>
  <c r="S345" i="2"/>
  <c r="S344" i="2"/>
  <c r="M344" i="2"/>
  <c r="M343" i="2"/>
  <c r="W343" i="2" s="1"/>
  <c r="W342" i="2"/>
  <c r="W340" i="2"/>
  <c r="W339" i="2"/>
  <c r="W338" i="2"/>
  <c r="W337" i="2"/>
  <c r="W335" i="2"/>
  <c r="S334" i="2"/>
  <c r="M334" i="2"/>
  <c r="S333" i="2"/>
  <c r="S332" i="2"/>
  <c r="M332" i="2"/>
  <c r="S331" i="2"/>
  <c r="W331" i="2" s="1"/>
  <c r="S329" i="2"/>
  <c r="M329" i="2"/>
  <c r="W328" i="2"/>
  <c r="W324" i="2"/>
  <c r="W318" i="2"/>
  <c r="E318" i="2" s="1"/>
  <c r="M326" i="1" s="1"/>
  <c r="S315" i="2"/>
  <c r="Q315" i="2"/>
  <c r="W309" i="2"/>
  <c r="S306" i="2"/>
  <c r="M306" i="2"/>
  <c r="S303" i="2"/>
  <c r="M303" i="2"/>
  <c r="M302" i="2"/>
  <c r="S301" i="2"/>
  <c r="W293" i="2"/>
  <c r="M290" i="2"/>
  <c r="W286" i="2"/>
  <c r="S285" i="2"/>
  <c r="M285" i="2"/>
  <c r="M283" i="2"/>
  <c r="W282" i="2"/>
  <c r="W281" i="2"/>
  <c r="S279" i="2"/>
  <c r="W279" i="2" s="1"/>
  <c r="W278" i="2"/>
  <c r="S277" i="2"/>
  <c r="M276" i="2"/>
  <c r="M274" i="2"/>
  <c r="S273" i="2"/>
  <c r="M273" i="2"/>
  <c r="S272" i="2"/>
  <c r="M272" i="2"/>
  <c r="S271" i="2"/>
  <c r="M271" i="2"/>
  <c r="Q275" i="1"/>
  <c r="W261" i="2"/>
  <c r="E261" i="2" s="1"/>
  <c r="M269" i="1" s="1"/>
  <c r="S259" i="2"/>
  <c r="M259" i="2"/>
  <c r="S258" i="2"/>
  <c r="M258" i="2"/>
  <c r="S256" i="2"/>
  <c r="W256" i="2" s="1"/>
  <c r="S255" i="2"/>
  <c r="M255" i="2"/>
  <c r="S254" i="2"/>
  <c r="M254" i="2"/>
  <c r="W249" i="2"/>
  <c r="E249" i="2" s="1"/>
  <c r="M257" i="1" s="1"/>
  <c r="M248" i="2"/>
  <c r="W248" i="2" s="1"/>
  <c r="W247" i="2"/>
  <c r="S246" i="2"/>
  <c r="M246" i="2"/>
  <c r="W245" i="2"/>
  <c r="E245" i="2" s="1"/>
  <c r="M253" i="1" s="1"/>
  <c r="M240" i="2"/>
  <c r="W239" i="2"/>
  <c r="E239" i="2" s="1"/>
  <c r="M247" i="1" s="1"/>
  <c r="Q247" i="1" s="1"/>
  <c r="W235" i="2"/>
  <c r="E235" i="2" s="1"/>
  <c r="M243" i="1" s="1"/>
  <c r="Q243" i="1" s="1"/>
  <c r="S234" i="2"/>
  <c r="S233" i="2"/>
  <c r="W232" i="2"/>
  <c r="K379" i="1"/>
  <c r="K372" i="1"/>
  <c r="K352" i="1"/>
  <c r="K340" i="1"/>
  <c r="K337" i="1"/>
  <c r="K323" i="1"/>
  <c r="K314" i="1"/>
  <c r="K311" i="1"/>
  <c r="K293" i="1"/>
  <c r="K281" i="1"/>
  <c r="K280" i="1"/>
  <c r="K279" i="1"/>
  <c r="K267" i="1"/>
  <c r="K266" i="1"/>
  <c r="K263" i="1"/>
  <c r="K262" i="1"/>
  <c r="K254" i="1"/>
  <c r="K238" i="1" l="1"/>
  <c r="E335" i="2"/>
  <c r="M343" i="1" s="1"/>
  <c r="Q343" i="1" s="1"/>
  <c r="E338" i="2"/>
  <c r="M346" i="1" s="1"/>
  <c r="Q346" i="1" s="1"/>
  <c r="E340" i="2"/>
  <c r="M348" i="1" s="1"/>
  <c r="Q348" i="1" s="1"/>
  <c r="E353" i="2"/>
  <c r="M361" i="1" s="1"/>
  <c r="Q361" i="1" s="1"/>
  <c r="W380" i="2"/>
  <c r="E380" i="2" s="1"/>
  <c r="M388" i="1" s="1"/>
  <c r="W394" i="2"/>
  <c r="E394" i="2" s="1"/>
  <c r="M402" i="1" s="1"/>
  <c r="W396" i="2"/>
  <c r="E396" i="2" s="1"/>
  <c r="M404" i="1" s="1"/>
  <c r="E337" i="2"/>
  <c r="M345" i="1" s="1"/>
  <c r="Q345" i="1" s="1"/>
  <c r="E339" i="2"/>
  <c r="M347" i="1" s="1"/>
  <c r="Q347" i="1" s="1"/>
  <c r="E342" i="2"/>
  <c r="M350" i="1" s="1"/>
  <c r="Q350" i="1" s="1"/>
  <c r="E354" i="2"/>
  <c r="M362" i="1" s="1"/>
  <c r="Q362" i="1" s="1"/>
  <c r="W381" i="2"/>
  <c r="E381" i="2" s="1"/>
  <c r="M389" i="1" s="1"/>
  <c r="W395" i="2"/>
  <c r="E395" i="2" s="1"/>
  <c r="M403" i="1" s="1"/>
  <c r="W397" i="2"/>
  <c r="E397" i="2" s="1"/>
  <c r="M405" i="1" s="1"/>
  <c r="W407" i="2"/>
  <c r="E407" i="2" s="1"/>
  <c r="M415" i="1" s="1"/>
  <c r="Q415" i="1" s="1"/>
  <c r="W411" i="2"/>
  <c r="E411" i="2" s="1"/>
  <c r="M419" i="1" s="1"/>
  <c r="W413" i="2"/>
  <c r="E413" i="2" s="1"/>
  <c r="M421" i="1" s="1"/>
  <c r="Q421" i="1" s="1"/>
  <c r="W415" i="2"/>
  <c r="E415" i="2" s="1"/>
  <c r="M423" i="1" s="1"/>
  <c r="Q423" i="1" s="1"/>
  <c r="E247" i="2"/>
  <c r="M255" i="1" s="1"/>
  <c r="Q255" i="1" s="1"/>
  <c r="E278" i="2"/>
  <c r="M286" i="1" s="1"/>
  <c r="Q286" i="1" s="1"/>
  <c r="E281" i="2"/>
  <c r="M289" i="1" s="1"/>
  <c r="Q289" i="1" s="1"/>
  <c r="E232" i="2"/>
  <c r="M240" i="1" s="1"/>
  <c r="E282" i="2"/>
  <c r="M290" i="1" s="1"/>
  <c r="Q290" i="1" s="1"/>
  <c r="E286" i="2"/>
  <c r="M294" i="1" s="1"/>
  <c r="Q294" i="1" s="1"/>
  <c r="E293" i="2"/>
  <c r="M301" i="1" s="1"/>
  <c r="Q301" i="1" s="1"/>
  <c r="E324" i="2"/>
  <c r="M332" i="1" s="1"/>
  <c r="Q332" i="1" s="1"/>
  <c r="E328" i="2"/>
  <c r="M336" i="1" s="1"/>
  <c r="Q336" i="1" s="1"/>
  <c r="Q269" i="1"/>
  <c r="Q326" i="1"/>
  <c r="Q253" i="1"/>
  <c r="Q257" i="1"/>
  <c r="W254" i="2"/>
  <c r="W259" i="2"/>
  <c r="W271" i="2"/>
  <c r="W273" i="2"/>
  <c r="W306" i="2"/>
  <c r="W255" i="2"/>
  <c r="W258" i="2"/>
  <c r="W272" i="2"/>
  <c r="W285" i="2"/>
  <c r="W303" i="2"/>
  <c r="W329" i="2"/>
  <c r="W332" i="2"/>
  <c r="W334" i="2"/>
  <c r="W344" i="2"/>
  <c r="W364" i="2"/>
  <c r="W371" i="2"/>
  <c r="W406" i="2"/>
  <c r="E406" i="2" s="1"/>
  <c r="M414" i="1" s="1"/>
  <c r="W410" i="2"/>
  <c r="W412" i="2"/>
  <c r="W414" i="2"/>
  <c r="W315" i="2"/>
  <c r="W233" i="2"/>
  <c r="W234" i="2"/>
  <c r="W240" i="2"/>
  <c r="W246" i="2"/>
  <c r="W274" i="2"/>
  <c r="W276" i="2"/>
  <c r="W290" i="2"/>
  <c r="W301" i="2"/>
  <c r="W333" i="2"/>
  <c r="W345" i="2"/>
  <c r="W363" i="2"/>
  <c r="W370" i="2"/>
  <c r="Q240" i="1" l="1"/>
  <c r="E412" i="2"/>
  <c r="M420" i="1" s="1"/>
  <c r="Q420" i="1" s="1"/>
  <c r="Q414" i="1"/>
  <c r="E414" i="2"/>
  <c r="M422" i="1" s="1"/>
  <c r="Q422" i="1" s="1"/>
  <c r="E410" i="2"/>
  <c r="M418" i="1" s="1"/>
  <c r="Q418" i="1" s="1"/>
  <c r="Q419" i="1"/>
  <c r="Q405" i="1"/>
  <c r="Q389" i="1"/>
  <c r="Q402" i="1"/>
  <c r="R313" i="1"/>
  <c r="Q313" i="1"/>
  <c r="Q403" i="1"/>
  <c r="Q404" i="1"/>
  <c r="Q388" i="1"/>
  <c r="R299" i="1"/>
  <c r="Q299" i="1"/>
  <c r="R304" i="1"/>
  <c r="Q304" i="1"/>
  <c r="R300" i="1"/>
  <c r="Q300" i="1"/>
  <c r="R259" i="1"/>
  <c r="Q259" i="1"/>
  <c r="R252" i="1"/>
  <c r="Q252" i="1"/>
  <c r="R268" i="1"/>
  <c r="Q268" i="1"/>
  <c r="R251" i="1"/>
  <c r="Q251" i="1"/>
  <c r="R249" i="1"/>
  <c r="Q249" i="1"/>
  <c r="R423" i="1"/>
  <c r="R420" i="1"/>
  <c r="R421" i="1"/>
  <c r="R418" i="1" l="1"/>
  <c r="R422" i="1"/>
  <c r="R419" i="1"/>
  <c r="R320" i="1"/>
  <c r="R333" i="1"/>
  <c r="Q333" i="1"/>
  <c r="R331" i="1"/>
  <c r="Q331" i="1"/>
  <c r="R330" i="1"/>
  <c r="Q330" i="1"/>
  <c r="R334" i="1"/>
  <c r="Q334" i="1"/>
  <c r="D181" i="2" l="1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20" i="2"/>
  <c r="D221" i="2"/>
  <c r="D222" i="2"/>
  <c r="D223" i="2"/>
  <c r="D226" i="2"/>
  <c r="D227" i="2"/>
  <c r="D228" i="2"/>
  <c r="D229" i="2"/>
  <c r="U233" i="2"/>
  <c r="U234" i="2"/>
  <c r="E240" i="2"/>
  <c r="M248" i="1" s="1"/>
  <c r="Q248" i="1" s="1"/>
  <c r="U246" i="2"/>
  <c r="E246" i="2" s="1"/>
  <c r="M254" i="1" s="1"/>
  <c r="U248" i="2"/>
  <c r="E248" i="2" s="1"/>
  <c r="M256" i="1" s="1"/>
  <c r="U254" i="2"/>
  <c r="U255" i="2"/>
  <c r="E255" i="2" s="1"/>
  <c r="M263" i="1" s="1"/>
  <c r="U256" i="2"/>
  <c r="U258" i="2"/>
  <c r="E258" i="2" s="1"/>
  <c r="M266" i="1" s="1"/>
  <c r="Q266" i="1" s="1"/>
  <c r="U259" i="2"/>
  <c r="E259" i="2" s="1"/>
  <c r="M267" i="1" s="1"/>
  <c r="U271" i="2"/>
  <c r="E271" i="2" s="1"/>
  <c r="M279" i="1" s="1"/>
  <c r="U272" i="2"/>
  <c r="E272" i="2" s="1"/>
  <c r="M280" i="1" s="1"/>
  <c r="U273" i="2"/>
  <c r="E273" i="2" s="1"/>
  <c r="M281" i="1" s="1"/>
  <c r="U274" i="2"/>
  <c r="U276" i="2"/>
  <c r="U279" i="2"/>
  <c r="E279" i="2" s="1"/>
  <c r="M287" i="1" s="1"/>
  <c r="U285" i="2"/>
  <c r="E285" i="2" s="1"/>
  <c r="M293" i="1" s="1"/>
  <c r="U290" i="2"/>
  <c r="U301" i="2"/>
  <c r="E301" i="2" s="1"/>
  <c r="M309" i="1" s="1"/>
  <c r="U303" i="2"/>
  <c r="E303" i="2" s="1"/>
  <c r="M311" i="1" s="1"/>
  <c r="U306" i="2"/>
  <c r="U309" i="2"/>
  <c r="E309" i="2" s="1"/>
  <c r="M317" i="1" s="1"/>
  <c r="Q317" i="1" s="1"/>
  <c r="U315" i="2"/>
  <c r="E315" i="2" s="1"/>
  <c r="M323" i="1" s="1"/>
  <c r="U329" i="2"/>
  <c r="E329" i="2" s="1"/>
  <c r="M337" i="1" s="1"/>
  <c r="U331" i="2"/>
  <c r="E331" i="2" s="1"/>
  <c r="M339" i="1" s="1"/>
  <c r="U332" i="2"/>
  <c r="E332" i="2" s="1"/>
  <c r="M340" i="1" s="1"/>
  <c r="U333" i="2"/>
  <c r="E333" i="2" s="1"/>
  <c r="M341" i="1" s="1"/>
  <c r="U334" i="2"/>
  <c r="E334" i="2" s="1"/>
  <c r="M342" i="1" s="1"/>
  <c r="U343" i="2"/>
  <c r="U344" i="2"/>
  <c r="E344" i="2" s="1"/>
  <c r="M352" i="1" s="1"/>
  <c r="U345" i="2"/>
  <c r="E345" i="2" s="1"/>
  <c r="M353" i="1" s="1"/>
  <c r="U363" i="2"/>
  <c r="U364" i="2"/>
  <c r="E364" i="2" s="1"/>
  <c r="M372" i="1" s="1"/>
  <c r="U366" i="2"/>
  <c r="E366" i="2" s="1"/>
  <c r="M374" i="1" s="1"/>
  <c r="U367" i="2"/>
  <c r="U370" i="2"/>
  <c r="E370" i="2" s="1"/>
  <c r="M378" i="1" s="1"/>
  <c r="U371" i="2"/>
  <c r="E371" i="2" s="1"/>
  <c r="M379" i="1" s="1"/>
  <c r="E233" i="2" l="1"/>
  <c r="M241" i="1" s="1"/>
  <c r="E363" i="2"/>
  <c r="M371" i="1" s="1"/>
  <c r="Q371" i="1" s="1"/>
  <c r="E290" i="2"/>
  <c r="M298" i="1" s="1"/>
  <c r="Q298" i="1" s="1"/>
  <c r="E274" i="2"/>
  <c r="M282" i="1" s="1"/>
  <c r="Q282" i="1" s="1"/>
  <c r="E256" i="2"/>
  <c r="M264" i="1" s="1"/>
  <c r="Q264" i="1" s="1"/>
  <c r="E254" i="2"/>
  <c r="M262" i="1" s="1"/>
  <c r="Q262" i="1" s="1"/>
  <c r="E234" i="2"/>
  <c r="M242" i="1" s="1"/>
  <c r="Q242" i="1" s="1"/>
  <c r="E367" i="2"/>
  <c r="M375" i="1" s="1"/>
  <c r="Q375" i="1" s="1"/>
  <c r="E343" i="2"/>
  <c r="M351" i="1" s="1"/>
  <c r="Q351" i="1" s="1"/>
  <c r="E306" i="2"/>
  <c r="M314" i="1" s="1"/>
  <c r="Q314" i="1" s="1"/>
  <c r="E276" i="2"/>
  <c r="M284" i="1" s="1"/>
  <c r="Q284" i="1" s="1"/>
  <c r="Q379" i="1"/>
  <c r="Q378" i="1"/>
  <c r="Q374" i="1"/>
  <c r="Q372" i="1"/>
  <c r="Q353" i="1"/>
  <c r="Q352" i="1"/>
  <c r="Q309" i="1"/>
  <c r="R309" i="1"/>
  <c r="Q342" i="1"/>
  <c r="Q340" i="1"/>
  <c r="Q337" i="1"/>
  <c r="Q341" i="1"/>
  <c r="Q339" i="1"/>
  <c r="R295" i="1"/>
  <c r="Q295" i="1"/>
  <c r="Q311" i="1"/>
  <c r="Q293" i="1"/>
  <c r="Q287" i="1"/>
  <c r="Q280" i="1"/>
  <c r="Q281" i="1"/>
  <c r="Q279" i="1"/>
  <c r="Q267" i="1"/>
  <c r="Q263" i="1"/>
  <c r="Q256" i="1"/>
  <c r="Q254" i="1"/>
  <c r="U368" i="2"/>
  <c r="I368" i="2"/>
  <c r="I230" i="2" s="1"/>
  <c r="F289" i="2"/>
  <c r="U289" i="2"/>
  <c r="U277" i="2"/>
  <c r="F277" i="2"/>
  <c r="F304" i="2"/>
  <c r="U304" i="2"/>
  <c r="U302" i="2"/>
  <c r="H302" i="2"/>
  <c r="H230" i="2" s="1"/>
  <c r="R230" i="2"/>
  <c r="Q241" i="1" l="1"/>
  <c r="F230" i="2"/>
  <c r="E236" i="2"/>
  <c r="M244" i="1" s="1"/>
  <c r="Q244" i="1" s="1"/>
  <c r="W304" i="2"/>
  <c r="E304" i="2" s="1"/>
  <c r="M312" i="1" s="1"/>
  <c r="Q312" i="1" s="1"/>
  <c r="W289" i="2"/>
  <c r="E289" i="2" s="1"/>
  <c r="M297" i="1" s="1"/>
  <c r="R318" i="1"/>
  <c r="R315" i="1"/>
  <c r="R316" i="1"/>
  <c r="R296" i="1"/>
  <c r="Q323" i="1"/>
  <c r="R302" i="1"/>
  <c r="Q302" i="1"/>
  <c r="R283" i="1"/>
  <c r="Q283" i="1"/>
  <c r="Q276" i="1"/>
  <c r="R276" i="1"/>
  <c r="R278" i="1"/>
  <c r="R277" i="1"/>
  <c r="R265" i="1"/>
  <c r="R258" i="1"/>
  <c r="Q258" i="1"/>
  <c r="R250" i="1"/>
  <c r="Q250" i="1"/>
  <c r="W302" i="2"/>
  <c r="E302" i="2" s="1"/>
  <c r="M310" i="1" s="1"/>
  <c r="W277" i="2"/>
  <c r="W368" i="2"/>
  <c r="E368" i="2" s="1"/>
  <c r="M376" i="1" s="1"/>
  <c r="S283" i="2"/>
  <c r="S230" i="2" s="1"/>
  <c r="E277" i="2" l="1"/>
  <c r="M285" i="1" s="1"/>
  <c r="Q376" i="1"/>
  <c r="Q310" i="1"/>
  <c r="R303" i="1"/>
  <c r="Q303" i="1"/>
  <c r="Q297" i="1"/>
  <c r="W283" i="2"/>
  <c r="Q285" i="1" l="1"/>
  <c r="E283" i="2"/>
  <c r="M291" i="1" s="1"/>
  <c r="Q291" i="1" s="1"/>
  <c r="R292" i="1"/>
  <c r="R288" i="1"/>
  <c r="Q288" i="1"/>
  <c r="C93" i="2" l="1"/>
  <c r="D93" i="2"/>
  <c r="W134" i="2"/>
  <c r="E134" i="2" s="1"/>
  <c r="M142" i="1" s="1"/>
  <c r="R142" i="1" s="1"/>
  <c r="D134" i="2"/>
  <c r="C134" i="2"/>
  <c r="E93" i="2"/>
  <c r="M101" i="1" s="1"/>
  <c r="Q142" i="1" l="1"/>
  <c r="R101" i="1"/>
  <c r="Q101" i="1"/>
  <c r="R290" i="1" l="1"/>
  <c r="R280" i="1" l="1"/>
  <c r="R362" i="1"/>
  <c r="R266" i="1" l="1"/>
  <c r="R337" i="1"/>
  <c r="R263" i="1"/>
  <c r="R312" i="1"/>
  <c r="R262" i="1"/>
  <c r="R347" i="1"/>
  <c r="R267" i="1"/>
  <c r="R241" i="1"/>
  <c r="R285" i="1"/>
  <c r="R348" i="1"/>
  <c r="R264" i="1"/>
  <c r="R282" i="1"/>
  <c r="R279" i="1"/>
  <c r="R298" i="1" l="1"/>
  <c r="R244" i="1"/>
  <c r="R242" i="1" l="1"/>
  <c r="R289" i="1"/>
  <c r="M225" i="1"/>
  <c r="Q225" i="1" s="1"/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U208" i="2"/>
  <c r="U213" i="2"/>
  <c r="U211" i="2"/>
  <c r="U230" i="2"/>
  <c r="M230" i="2"/>
  <c r="M211" i="2"/>
  <c r="M213" i="2"/>
  <c r="M208" i="2"/>
  <c r="K227" i="2"/>
  <c r="K420" i="2"/>
  <c r="K419" i="2"/>
  <c r="K418" i="2"/>
  <c r="K417" i="2"/>
  <c r="K229" i="2"/>
  <c r="K416" i="2"/>
  <c r="K228" i="2"/>
  <c r="K226" i="2"/>
  <c r="K409" i="2"/>
  <c r="K225" i="2"/>
  <c r="K224" i="2"/>
  <c r="K408" i="2"/>
  <c r="K405" i="2"/>
  <c r="K223" i="2"/>
  <c r="K222" i="2"/>
  <c r="K404" i="2"/>
  <c r="K403" i="2"/>
  <c r="K402" i="2"/>
  <c r="K401" i="2"/>
  <c r="K400" i="2"/>
  <c r="K399" i="2"/>
  <c r="K398" i="2"/>
  <c r="K221" i="2"/>
  <c r="K220" i="2"/>
  <c r="K219" i="2"/>
  <c r="W393" i="2"/>
  <c r="E393" i="2" s="1"/>
  <c r="M401" i="1" s="1"/>
  <c r="K392" i="2"/>
  <c r="K391" i="2"/>
  <c r="K218" i="2"/>
  <c r="K390" i="2"/>
  <c r="K389" i="2"/>
  <c r="K388" i="2"/>
  <c r="K387" i="2"/>
  <c r="K386" i="2"/>
  <c r="K385" i="2"/>
  <c r="W384" i="2"/>
  <c r="E384" i="2" s="1"/>
  <c r="M392" i="1" s="1"/>
  <c r="K216" i="2"/>
  <c r="W383" i="2"/>
  <c r="E383" i="2" s="1"/>
  <c r="M391" i="1" s="1"/>
  <c r="W215" i="2"/>
  <c r="W382" i="2"/>
  <c r="E382" i="2" s="1"/>
  <c r="M390" i="1" s="1"/>
  <c r="K379" i="2"/>
  <c r="K378" i="2"/>
  <c r="K230" i="2" l="1"/>
  <c r="R329" i="1"/>
  <c r="Q329" i="1"/>
  <c r="E215" i="2"/>
  <c r="M223" i="1" s="1"/>
  <c r="Q223" i="1" s="1"/>
  <c r="K179" i="2"/>
  <c r="W379" i="2"/>
  <c r="E379" i="2" s="1"/>
  <c r="M387" i="1" s="1"/>
  <c r="W216" i="2"/>
  <c r="E216" i="2" s="1"/>
  <c r="W386" i="2"/>
  <c r="E386" i="2" s="1"/>
  <c r="M394" i="1" s="1"/>
  <c r="W388" i="2"/>
  <c r="E388" i="2" s="1"/>
  <c r="M396" i="1" s="1"/>
  <c r="W390" i="2"/>
  <c r="E390" i="2" s="1"/>
  <c r="M398" i="1" s="1"/>
  <c r="W391" i="2"/>
  <c r="E391" i="2" s="1"/>
  <c r="M399" i="1" s="1"/>
  <c r="Q401" i="1"/>
  <c r="W220" i="2"/>
  <c r="E220" i="2" s="1"/>
  <c r="W399" i="2"/>
  <c r="E399" i="2" s="1"/>
  <c r="M407" i="1" s="1"/>
  <c r="W401" i="2"/>
  <c r="E401" i="2" s="1"/>
  <c r="M409" i="1" s="1"/>
  <c r="W403" i="2"/>
  <c r="E403" i="2" s="1"/>
  <c r="M411" i="1" s="1"/>
  <c r="W222" i="2"/>
  <c r="E222" i="2" s="1"/>
  <c r="W405" i="2"/>
  <c r="E405" i="2" s="1"/>
  <c r="M413" i="1" s="1"/>
  <c r="W224" i="2"/>
  <c r="E224" i="2" s="1"/>
  <c r="W409" i="2"/>
  <c r="E409" i="2" s="1"/>
  <c r="M417" i="1" s="1"/>
  <c r="W228" i="2"/>
  <c r="E228" i="2" s="1"/>
  <c r="W229" i="2"/>
  <c r="E229" i="2" s="1"/>
  <c r="W418" i="2"/>
  <c r="E418" i="2" s="1"/>
  <c r="M426" i="1" s="1"/>
  <c r="W420" i="2"/>
  <c r="E420" i="2" s="1"/>
  <c r="M428" i="1" s="1"/>
  <c r="W378" i="2"/>
  <c r="E378" i="2" s="1"/>
  <c r="M386" i="1" s="1"/>
  <c r="W385" i="2"/>
  <c r="E385" i="2" s="1"/>
  <c r="M393" i="1" s="1"/>
  <c r="W387" i="2"/>
  <c r="E387" i="2" s="1"/>
  <c r="M395" i="1" s="1"/>
  <c r="W389" i="2"/>
  <c r="E389" i="2" s="1"/>
  <c r="M397" i="1" s="1"/>
  <c r="W218" i="2"/>
  <c r="E218" i="2" s="1"/>
  <c r="W392" i="2"/>
  <c r="E392" i="2" s="1"/>
  <c r="M400" i="1" s="1"/>
  <c r="W219" i="2"/>
  <c r="E219" i="2" s="1"/>
  <c r="W221" i="2"/>
  <c r="E221" i="2" s="1"/>
  <c r="W398" i="2"/>
  <c r="E398" i="2" s="1"/>
  <c r="M406" i="1" s="1"/>
  <c r="W400" i="2"/>
  <c r="E400" i="2" s="1"/>
  <c r="M408" i="1" s="1"/>
  <c r="W402" i="2"/>
  <c r="E402" i="2" s="1"/>
  <c r="M410" i="1" s="1"/>
  <c r="W404" i="2"/>
  <c r="E404" i="2" s="1"/>
  <c r="M412" i="1" s="1"/>
  <c r="W223" i="2"/>
  <c r="E223" i="2" s="1"/>
  <c r="W408" i="2"/>
  <c r="E408" i="2" s="1"/>
  <c r="M416" i="1" s="1"/>
  <c r="W225" i="2"/>
  <c r="E225" i="2" s="1"/>
  <c r="W226" i="2"/>
  <c r="E226" i="2" s="1"/>
  <c r="W416" i="2"/>
  <c r="E416" i="2" s="1"/>
  <c r="M424" i="1" s="1"/>
  <c r="W417" i="2"/>
  <c r="E417" i="2" s="1"/>
  <c r="M425" i="1" s="1"/>
  <c r="W419" i="2"/>
  <c r="E419" i="2" s="1"/>
  <c r="M427" i="1" s="1"/>
  <c r="W227" i="2"/>
  <c r="E227" i="2" s="1"/>
  <c r="R225" i="1"/>
  <c r="W208" i="2"/>
  <c r="E208" i="2" s="1"/>
  <c r="M216" i="1" s="1"/>
  <c r="W213" i="2"/>
  <c r="W211" i="2"/>
  <c r="P230" i="2"/>
  <c r="R216" i="1" l="1"/>
  <c r="Q216" i="1"/>
  <c r="R328" i="1"/>
  <c r="Q328" i="1"/>
  <c r="R324" i="1"/>
  <c r="Q324" i="1"/>
  <c r="Q335" i="1"/>
  <c r="R335" i="1"/>
  <c r="R325" i="1"/>
  <c r="Q325" i="1"/>
  <c r="M229" i="1"/>
  <c r="Q229" i="1" s="1"/>
  <c r="E211" i="2"/>
  <c r="M219" i="1" s="1"/>
  <c r="Q219" i="1" s="1"/>
  <c r="E213" i="2"/>
  <c r="M221" i="1" s="1"/>
  <c r="Q221" i="1" s="1"/>
  <c r="M233" i="1"/>
  <c r="Q233" i="1" s="1"/>
  <c r="M226" i="1"/>
  <c r="Q230" i="2"/>
  <c r="P179" i="2"/>
  <c r="Q412" i="1"/>
  <c r="Q408" i="1"/>
  <c r="M230" i="1"/>
  <c r="Q230" i="1" s="1"/>
  <c r="Q409" i="1"/>
  <c r="M224" i="1"/>
  <c r="Q224" i="1" s="1"/>
  <c r="M236" i="1"/>
  <c r="Q236" i="1" s="1"/>
  <c r="M232" i="1"/>
  <c r="Q396" i="1"/>
  <c r="M231" i="1"/>
  <c r="Q231" i="1" s="1"/>
  <c r="Q410" i="1"/>
  <c r="Q406" i="1"/>
  <c r="Q400" i="1"/>
  <c r="Q397" i="1"/>
  <c r="Q393" i="1"/>
  <c r="Q413" i="1"/>
  <c r="Q411" i="1"/>
  <c r="Q424" i="1"/>
  <c r="M227" i="1"/>
  <c r="Q227" i="1" s="1"/>
  <c r="M237" i="1"/>
  <c r="Q237" i="1" s="1"/>
  <c r="Q417" i="1"/>
  <c r="M228" i="1"/>
  <c r="Q228" i="1" s="1"/>
  <c r="M234" i="1"/>
  <c r="Q234" i="1" s="1"/>
  <c r="M235" i="1"/>
  <c r="Q235" i="1" s="1"/>
  <c r="Q391" i="1"/>
  <c r="Q392" i="1"/>
  <c r="Q390" i="1"/>
  <c r="Q398" i="1"/>
  <c r="R223" i="1"/>
  <c r="R401" i="1"/>
  <c r="W336" i="2" l="1"/>
  <c r="W230" i="2" s="1"/>
  <c r="R428" i="1"/>
  <c r="Q387" i="1"/>
  <c r="R319" i="1"/>
  <c r="Q319" i="1"/>
  <c r="Q394" i="1"/>
  <c r="Q395" i="1"/>
  <c r="R427" i="1"/>
  <c r="Q407" i="1"/>
  <c r="Q399" i="1"/>
  <c r="Q416" i="1"/>
  <c r="Q226" i="1"/>
  <c r="R226" i="1"/>
  <c r="Q179" i="2"/>
  <c r="R386" i="1"/>
  <c r="R411" i="1"/>
  <c r="R397" i="1"/>
  <c r="R233" i="1"/>
  <c r="R408" i="1"/>
  <c r="R416" i="1"/>
  <c r="R229" i="1"/>
  <c r="R230" i="1"/>
  <c r="R228" i="1"/>
  <c r="R417" i="1"/>
  <c r="Q428" i="1"/>
  <c r="R227" i="1"/>
  <c r="R424" i="1"/>
  <c r="R410" i="1"/>
  <c r="R236" i="1"/>
  <c r="Q425" i="1"/>
  <c r="R425" i="1"/>
  <c r="R237" i="1"/>
  <c r="R406" i="1"/>
  <c r="R231" i="1"/>
  <c r="R396" i="1"/>
  <c r="Q232" i="1"/>
  <c r="R232" i="1"/>
  <c r="Q426" i="1"/>
  <c r="R426" i="1"/>
  <c r="Q386" i="1"/>
  <c r="R412" i="1"/>
  <c r="R393" i="1"/>
  <c r="R400" i="1"/>
  <c r="R413" i="1"/>
  <c r="R224" i="1"/>
  <c r="R409" i="1"/>
  <c r="R235" i="1"/>
  <c r="R234" i="1"/>
  <c r="R392" i="1"/>
  <c r="R398" i="1"/>
  <c r="R391" i="1"/>
  <c r="R390" i="1"/>
  <c r="R221" i="1"/>
  <c r="R219" i="1"/>
  <c r="E336" i="2" l="1"/>
  <c r="M344" i="1" s="1"/>
  <c r="Q427" i="1"/>
  <c r="R395" i="1"/>
  <c r="R387" i="1"/>
  <c r="R407" i="1"/>
  <c r="R394" i="1"/>
  <c r="R399" i="1"/>
  <c r="R338" i="1"/>
  <c r="Q338" i="1"/>
  <c r="R327" i="1"/>
  <c r="Q327" i="1"/>
  <c r="Q322" i="1"/>
  <c r="R322" i="1"/>
  <c r="R321" i="1"/>
  <c r="Q344" i="1" l="1"/>
  <c r="M238" i="1"/>
  <c r="E230" i="2"/>
  <c r="R344" i="1"/>
  <c r="E19" i="2" l="1"/>
  <c r="M27" i="1" s="1"/>
  <c r="E20" i="2"/>
  <c r="E25" i="2"/>
  <c r="M33" i="1" s="1"/>
  <c r="E18" i="2"/>
  <c r="M26" i="1" s="1"/>
  <c r="M28" i="1" l="1"/>
  <c r="D257" i="2"/>
  <c r="W181" i="2"/>
  <c r="E181" i="2" s="1"/>
  <c r="W193" i="2"/>
  <c r="E193" i="2" s="1"/>
  <c r="M201" i="1" l="1"/>
  <c r="Q201" i="1" s="1"/>
  <c r="M189" i="1"/>
  <c r="Q189" i="1" s="1"/>
  <c r="M191" i="2" l="1"/>
  <c r="M179" i="2" l="1"/>
  <c r="H18" i="1" l="1"/>
  <c r="H17" i="1" s="1"/>
  <c r="W191" i="2" l="1"/>
  <c r="E191" i="2" s="1"/>
  <c r="M199" i="1" l="1"/>
  <c r="Q199" i="1" s="1"/>
  <c r="R199" i="1" l="1"/>
  <c r="W214" i="2" l="1"/>
  <c r="E214" i="2" s="1"/>
  <c r="M222" i="1" l="1"/>
  <c r="Q222" i="1" s="1"/>
  <c r="R222" i="1" l="1"/>
  <c r="Q380" i="1" l="1"/>
  <c r="R380" i="1"/>
  <c r="Q377" i="1"/>
  <c r="R377" i="1"/>
  <c r="R373" i="1"/>
  <c r="Q373" i="1"/>
  <c r="R368" i="1"/>
  <c r="R367" i="1"/>
  <c r="R369" i="1" l="1"/>
  <c r="R366" i="1" l="1"/>
  <c r="Q366" i="1"/>
  <c r="R360" i="1" l="1"/>
  <c r="Q360" i="1"/>
  <c r="R358" i="1"/>
  <c r="Q358" i="1"/>
  <c r="Q357" i="1"/>
  <c r="R357" i="1"/>
  <c r="R359" i="1" l="1"/>
  <c r="Q359" i="1"/>
  <c r="R349" i="1"/>
  <c r="Q349" i="1"/>
  <c r="R239" i="1" l="1"/>
  <c r="C180" i="2" l="1"/>
  <c r="C179" i="2" s="1"/>
  <c r="R179" i="2" l="1"/>
  <c r="U179" i="2" l="1"/>
  <c r="L18" i="1" l="1"/>
  <c r="K18" i="1"/>
  <c r="K17" i="1" s="1"/>
  <c r="J18" i="1"/>
  <c r="J17" i="1" s="1"/>
  <c r="I18" i="1"/>
  <c r="I17" i="1" l="1"/>
  <c r="L17" i="1"/>
  <c r="F10" i="2" l="1"/>
  <c r="F9" i="2" s="1"/>
  <c r="G10" i="2"/>
  <c r="G9" i="2" s="1"/>
  <c r="H10" i="2"/>
  <c r="H9" i="2" s="1"/>
  <c r="I10" i="2"/>
  <c r="I9" i="2" s="1"/>
  <c r="J10" i="2"/>
  <c r="J9" i="2" s="1"/>
  <c r="L10" i="2"/>
  <c r="L9" i="2" s="1"/>
  <c r="M10" i="2"/>
  <c r="M9" i="2" s="1"/>
  <c r="N10" i="2"/>
  <c r="N9" i="2" s="1"/>
  <c r="O10" i="2"/>
  <c r="O9" i="2" s="1"/>
  <c r="P10" i="2"/>
  <c r="P9" i="2" s="1"/>
  <c r="Q10" i="2"/>
  <c r="Q9" i="2" s="1"/>
  <c r="R10" i="2"/>
  <c r="R9" i="2" s="1"/>
  <c r="S10" i="2"/>
  <c r="S9" i="2" s="1"/>
  <c r="T10" i="2"/>
  <c r="T9" i="2" s="1"/>
  <c r="V10" i="2"/>
  <c r="V9" i="2" s="1"/>
  <c r="W198" i="2" l="1"/>
  <c r="E198" i="2" s="1"/>
  <c r="W190" i="2"/>
  <c r="E190" i="2" s="1"/>
  <c r="W187" i="2"/>
  <c r="E187" i="2" s="1"/>
  <c r="M195" i="1" l="1"/>
  <c r="Q195" i="1" s="1"/>
  <c r="M206" i="1"/>
  <c r="Q206" i="1" s="1"/>
  <c r="M198" i="1"/>
  <c r="Q198" i="1" s="1"/>
  <c r="R198" i="1" l="1"/>
  <c r="R206" i="1"/>
  <c r="R195" i="1"/>
  <c r="C12" i="2" l="1"/>
  <c r="U12" i="2" s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U57" i="2" s="1"/>
  <c r="C58" i="2"/>
  <c r="C59" i="2"/>
  <c r="C60" i="2"/>
  <c r="C61" i="2"/>
  <c r="C62" i="2"/>
  <c r="C63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1" i="2"/>
  <c r="P18" i="1"/>
  <c r="N18" i="1"/>
  <c r="N17" i="1" s="1"/>
  <c r="W212" i="2"/>
  <c r="E212" i="2" s="1"/>
  <c r="W207" i="2"/>
  <c r="E207" i="2" s="1"/>
  <c r="W209" i="2"/>
  <c r="E209" i="2" s="1"/>
  <c r="W205" i="2"/>
  <c r="E205" i="2" s="1"/>
  <c r="W204" i="2"/>
  <c r="E204" i="2" s="1"/>
  <c r="W199" i="2"/>
  <c r="E199" i="2" s="1"/>
  <c r="M212" i="1" l="1"/>
  <c r="Q212" i="1" s="1"/>
  <c r="M213" i="1"/>
  <c r="Q213" i="1" s="1"/>
  <c r="M207" i="1"/>
  <c r="Q207" i="1" s="1"/>
  <c r="M217" i="1"/>
  <c r="Q217" i="1" s="1"/>
  <c r="M215" i="1"/>
  <c r="Q215" i="1" s="1"/>
  <c r="M220" i="1"/>
  <c r="Q220" i="1" s="1"/>
  <c r="C10" i="2"/>
  <c r="C9" i="2" s="1"/>
  <c r="R28" i="1"/>
  <c r="Q28" i="1"/>
  <c r="R26" i="1"/>
  <c r="Q26" i="1"/>
  <c r="R33" i="1"/>
  <c r="Q33" i="1"/>
  <c r="R27" i="1"/>
  <c r="Q27" i="1"/>
  <c r="W197" i="2"/>
  <c r="E197" i="2" s="1"/>
  <c r="W194" i="2"/>
  <c r="E194" i="2" s="1"/>
  <c r="W192" i="2"/>
  <c r="E192" i="2" s="1"/>
  <c r="R212" i="1" l="1"/>
  <c r="R217" i="1"/>
  <c r="R220" i="1"/>
  <c r="R207" i="1"/>
  <c r="M202" i="1"/>
  <c r="Q202" i="1" s="1"/>
  <c r="M205" i="1"/>
  <c r="Q205" i="1" s="1"/>
  <c r="M200" i="1"/>
  <c r="Q200" i="1" s="1"/>
  <c r="R213" i="1"/>
  <c r="R215" i="1"/>
  <c r="R281" i="1"/>
  <c r="R375" i="1"/>
  <c r="R378" i="1"/>
  <c r="R372" i="1"/>
  <c r="R201" i="1"/>
  <c r="R353" i="1"/>
  <c r="R256" i="1"/>
  <c r="R346" i="1"/>
  <c r="R248" i="1"/>
  <c r="R361" i="1"/>
  <c r="R294" i="1"/>
  <c r="R200" i="1" l="1"/>
  <c r="R205" i="1"/>
  <c r="R371" i="1"/>
  <c r="R376" i="1"/>
  <c r="R379" i="1"/>
  <c r="R403" i="1"/>
  <c r="R414" i="1"/>
  <c r="R402" i="1"/>
  <c r="R415" i="1"/>
  <c r="R388" i="1"/>
  <c r="R404" i="1"/>
  <c r="R389" i="1"/>
  <c r="R405" i="1"/>
  <c r="R374" i="1"/>
  <c r="R202" i="1"/>
  <c r="R293" i="1"/>
  <c r="AA230" i="2" l="1"/>
  <c r="R370" i="1" l="1"/>
  <c r="W159" i="2"/>
  <c r="E159" i="2" s="1"/>
  <c r="M167" i="1" s="1"/>
  <c r="K171" i="2"/>
  <c r="W177" i="2"/>
  <c r="E177" i="2" s="1"/>
  <c r="M185" i="1" s="1"/>
  <c r="W168" i="2"/>
  <c r="E168" i="2" s="1"/>
  <c r="M176" i="1" s="1"/>
  <c r="K167" i="2"/>
  <c r="W166" i="2"/>
  <c r="E166" i="2" s="1"/>
  <c r="M174" i="1" s="1"/>
  <c r="W160" i="2"/>
  <c r="E160" i="2" s="1"/>
  <c r="M168" i="1" s="1"/>
  <c r="W156" i="2"/>
  <c r="E156" i="2" s="1"/>
  <c r="M164" i="1" s="1"/>
  <c r="W154" i="2"/>
  <c r="E154" i="2" s="1"/>
  <c r="M162" i="1" s="1"/>
  <c r="W153" i="2"/>
  <c r="E153" i="2" s="1"/>
  <c r="M161" i="1" s="1"/>
  <c r="W150" i="2"/>
  <c r="E150" i="2" s="1"/>
  <c r="M158" i="1" s="1"/>
  <c r="W149" i="2"/>
  <c r="E149" i="2" s="1"/>
  <c r="M157" i="1" s="1"/>
  <c r="W109" i="2"/>
  <c r="E109" i="2" s="1"/>
  <c r="M117" i="1" s="1"/>
  <c r="K151" i="2"/>
  <c r="W132" i="2"/>
  <c r="E132" i="2" s="1"/>
  <c r="M140" i="1" s="1"/>
  <c r="W103" i="2"/>
  <c r="E103" i="2" s="1"/>
  <c r="M111" i="1" s="1"/>
  <c r="W102" i="2"/>
  <c r="E102" i="2" s="1"/>
  <c r="M110" i="1" s="1"/>
  <c r="W98" i="2"/>
  <c r="E98" i="2" s="1"/>
  <c r="M106" i="1" s="1"/>
  <c r="W126" i="2"/>
  <c r="E126" i="2" s="1"/>
  <c r="M134" i="1" s="1"/>
  <c r="W125" i="2"/>
  <c r="E125" i="2" s="1"/>
  <c r="M133" i="1" s="1"/>
  <c r="W124" i="2"/>
  <c r="E124" i="2" s="1"/>
  <c r="M132" i="1" s="1"/>
  <c r="W167" i="2" l="1"/>
  <c r="E167" i="2" s="1"/>
  <c r="Q133" i="1"/>
  <c r="Q161" i="1"/>
  <c r="R174" i="1"/>
  <c r="Q134" i="1"/>
  <c r="Q106" i="1"/>
  <c r="R111" i="1"/>
  <c r="R117" i="1"/>
  <c r="R158" i="1"/>
  <c r="R162" i="1"/>
  <c r="R168" i="1"/>
  <c r="R185" i="1"/>
  <c r="R110" i="1"/>
  <c r="R157" i="1"/>
  <c r="R164" i="1"/>
  <c r="Q167" i="1"/>
  <c r="K10" i="2"/>
  <c r="K9" i="2" s="1"/>
  <c r="W171" i="2"/>
  <c r="E171" i="2" s="1"/>
  <c r="M179" i="1" s="1"/>
  <c r="W151" i="2"/>
  <c r="E151" i="2" s="1"/>
  <c r="M159" i="1" s="1"/>
  <c r="M175" i="1" l="1"/>
  <c r="R175" i="1" s="1"/>
  <c r="Q132" i="1"/>
  <c r="R132" i="1"/>
  <c r="R140" i="1"/>
  <c r="Q140" i="1"/>
  <c r="R176" i="1"/>
  <c r="Q176" i="1"/>
  <c r="Q164" i="1"/>
  <c r="Q162" i="1"/>
  <c r="Q174" i="1"/>
  <c r="R161" i="1"/>
  <c r="R133" i="1"/>
  <c r="R106" i="1"/>
  <c r="Q110" i="1"/>
  <c r="Q117" i="1"/>
  <c r="R134" i="1"/>
  <c r="Q157" i="1"/>
  <c r="Q185" i="1"/>
  <c r="Q168" i="1"/>
  <c r="Q158" i="1"/>
  <c r="Q111" i="1"/>
  <c r="R167" i="1"/>
  <c r="Q175" i="1" l="1"/>
  <c r="Q159" i="1"/>
  <c r="R159" i="1"/>
  <c r="R179" i="1"/>
  <c r="Q179" i="1"/>
  <c r="W108" i="2"/>
  <c r="E108" i="2" s="1"/>
  <c r="M116" i="1" s="1"/>
  <c r="R116" i="1" l="1"/>
  <c r="O18" i="1"/>
  <c r="O17" i="1" s="1"/>
  <c r="W176" i="2"/>
  <c r="E176" i="2" s="1"/>
  <c r="M184" i="1" s="1"/>
  <c r="X175" i="2"/>
  <c r="W175" i="2"/>
  <c r="E175" i="2" s="1"/>
  <c r="M183" i="1" s="1"/>
  <c r="X170" i="2"/>
  <c r="W170" i="2"/>
  <c r="E170" i="2" s="1"/>
  <c r="M178" i="1" s="1"/>
  <c r="W165" i="2"/>
  <c r="E165" i="2" s="1"/>
  <c r="M173" i="1" s="1"/>
  <c r="X164" i="2"/>
  <c r="W164" i="2"/>
  <c r="E164" i="2" s="1"/>
  <c r="M172" i="1" s="1"/>
  <c r="W157" i="2"/>
  <c r="E157" i="2" s="1"/>
  <c r="M165" i="1" s="1"/>
  <c r="W155" i="2"/>
  <c r="E155" i="2" s="1"/>
  <c r="M163" i="1" s="1"/>
  <c r="W152" i="2"/>
  <c r="E152" i="2" s="1"/>
  <c r="M160" i="1" s="1"/>
  <c r="W147" i="2"/>
  <c r="E147" i="2" s="1"/>
  <c r="M155" i="1" s="1"/>
  <c r="W146" i="2"/>
  <c r="E146" i="2" s="1"/>
  <c r="M154" i="1" s="1"/>
  <c r="W142" i="2"/>
  <c r="E142" i="2" s="1"/>
  <c r="M150" i="1" s="1"/>
  <c r="W141" i="2"/>
  <c r="E141" i="2" s="1"/>
  <c r="M149" i="1" s="1"/>
  <c r="W140" i="2"/>
  <c r="E140" i="2" s="1"/>
  <c r="M148" i="1" s="1"/>
  <c r="W137" i="2"/>
  <c r="E137" i="2" s="1"/>
  <c r="M145" i="1" s="1"/>
  <c r="W135" i="2"/>
  <c r="E135" i="2" s="1"/>
  <c r="M143" i="1" s="1"/>
  <c r="W131" i="2"/>
  <c r="E131" i="2" s="1"/>
  <c r="M139" i="1" s="1"/>
  <c r="W129" i="2"/>
  <c r="E129" i="2" s="1"/>
  <c r="M137" i="1" s="1"/>
  <c r="W127" i="2"/>
  <c r="E127" i="2" s="1"/>
  <c r="M135" i="1" s="1"/>
  <c r="R143" i="1" l="1"/>
  <c r="R150" i="1"/>
  <c r="R163" i="1"/>
  <c r="R173" i="1"/>
  <c r="R135" i="1"/>
  <c r="R139" i="1"/>
  <c r="R145" i="1"/>
  <c r="R154" i="1"/>
  <c r="R160" i="1"/>
  <c r="R165" i="1"/>
  <c r="R183" i="1"/>
  <c r="R184" i="1"/>
  <c r="Q116" i="1"/>
  <c r="R178" i="1" l="1"/>
  <c r="Q178" i="1"/>
  <c r="R149" i="1"/>
  <c r="Q149" i="1"/>
  <c r="R172" i="1"/>
  <c r="Q172" i="1"/>
  <c r="R155" i="1"/>
  <c r="Q155" i="1"/>
  <c r="R148" i="1"/>
  <c r="Q148" i="1"/>
  <c r="R137" i="1"/>
  <c r="Q137" i="1"/>
  <c r="Q173" i="1"/>
  <c r="Q163" i="1"/>
  <c r="Q150" i="1"/>
  <c r="Q143" i="1"/>
  <c r="Q184" i="1"/>
  <c r="Q160" i="1"/>
  <c r="Q139" i="1"/>
  <c r="Q183" i="1"/>
  <c r="Q165" i="1"/>
  <c r="Q154" i="1"/>
  <c r="Q145" i="1"/>
  <c r="Q135" i="1"/>
  <c r="W182" i="2" l="1"/>
  <c r="E182" i="2" s="1"/>
  <c r="W12" i="2"/>
  <c r="E12" i="2" s="1"/>
  <c r="M20" i="1" s="1"/>
  <c r="W13" i="2"/>
  <c r="E13" i="2" s="1"/>
  <c r="W14" i="2"/>
  <c r="E14" i="2" s="1"/>
  <c r="W15" i="2"/>
  <c r="E15" i="2" s="1"/>
  <c r="M23" i="1" s="1"/>
  <c r="D180" i="2"/>
  <c r="M22" i="1" l="1"/>
  <c r="D238" i="2"/>
  <c r="M21" i="1"/>
  <c r="D237" i="2"/>
  <c r="D179" i="2"/>
  <c r="M190" i="1"/>
  <c r="Q190" i="1" s="1"/>
  <c r="D11" i="2"/>
  <c r="R189" i="1"/>
  <c r="R190" i="1" l="1"/>
  <c r="R20" i="1"/>
  <c r="Q20" i="1"/>
  <c r="R21" i="1"/>
  <c r="Q21" i="1"/>
  <c r="R22" i="1"/>
  <c r="Q22" i="1"/>
  <c r="Q23" i="1"/>
  <c r="R23" i="1"/>
  <c r="D10" i="2"/>
  <c r="W180" i="2" l="1"/>
  <c r="E180" i="2" s="1"/>
  <c r="M188" i="1" l="1"/>
  <c r="Q188" i="1" l="1"/>
  <c r="R188" i="1"/>
  <c r="R352" i="1" l="1"/>
  <c r="R350" i="1"/>
  <c r="R343" i="1"/>
  <c r="R341" i="1"/>
  <c r="R339" i="1"/>
  <c r="R326" i="1"/>
  <c r="R317" i="1"/>
  <c r="R311" i="1"/>
  <c r="R301" i="1"/>
  <c r="R297" i="1"/>
  <c r="R287" i="1"/>
  <c r="R284" i="1"/>
  <c r="R269" i="1"/>
  <c r="R257" i="1"/>
  <c r="R254" i="1"/>
  <c r="R253" i="1"/>
  <c r="R247" i="1"/>
  <c r="R240" i="1"/>
  <c r="R351" i="1"/>
  <c r="R345" i="1"/>
  <c r="R342" i="1"/>
  <c r="R340" i="1"/>
  <c r="R336" i="1"/>
  <c r="R332" i="1"/>
  <c r="R323" i="1"/>
  <c r="R314" i="1"/>
  <c r="R310" i="1"/>
  <c r="R291" i="1"/>
  <c r="R286" i="1"/>
  <c r="R275" i="1"/>
  <c r="R255" i="1"/>
  <c r="R243" i="1"/>
  <c r="R238" i="1" l="1"/>
  <c r="W183" i="2"/>
  <c r="E183" i="2" s="1"/>
  <c r="W184" i="2"/>
  <c r="E184" i="2" s="1"/>
  <c r="D263" i="2" s="1"/>
  <c r="W185" i="2"/>
  <c r="E185" i="2" s="1"/>
  <c r="D264" i="2" s="1"/>
  <c r="W186" i="2"/>
  <c r="E186" i="2" s="1"/>
  <c r="D265" i="2" s="1"/>
  <c r="W188" i="2"/>
  <c r="E188" i="2" s="1"/>
  <c r="D269" i="2" s="1"/>
  <c r="W189" i="2"/>
  <c r="E189" i="2" s="1"/>
  <c r="D270" i="2" s="1"/>
  <c r="W195" i="2"/>
  <c r="E195" i="2" s="1"/>
  <c r="W196" i="2"/>
  <c r="E196" i="2" s="1"/>
  <c r="D288" i="2" s="1"/>
  <c r="W200" i="2"/>
  <c r="E200" i="2" s="1"/>
  <c r="W201" i="2"/>
  <c r="E201" i="2" s="1"/>
  <c r="W202" i="2"/>
  <c r="E202" i="2" s="1"/>
  <c r="W203" i="2"/>
  <c r="E203" i="2" s="1"/>
  <c r="W206" i="2"/>
  <c r="E206" i="2" s="1"/>
  <c r="W210" i="2"/>
  <c r="E210" i="2" s="1"/>
  <c r="E179" i="2" l="1"/>
  <c r="W179" i="2"/>
  <c r="M211" i="1"/>
  <c r="Q211" i="1" s="1"/>
  <c r="M209" i="1"/>
  <c r="Q209" i="1" s="1"/>
  <c r="M204" i="1"/>
  <c r="Q204" i="1" s="1"/>
  <c r="M196" i="1"/>
  <c r="Q196" i="1" s="1"/>
  <c r="M194" i="1"/>
  <c r="Q194" i="1" s="1"/>
  <c r="M192" i="1"/>
  <c r="Q192" i="1" s="1"/>
  <c r="M218" i="1"/>
  <c r="Q218" i="1" s="1"/>
  <c r="M214" i="1"/>
  <c r="Q214" i="1" s="1"/>
  <c r="M210" i="1"/>
  <c r="Q210" i="1" s="1"/>
  <c r="M208" i="1"/>
  <c r="Q208" i="1" s="1"/>
  <c r="M203" i="1"/>
  <c r="Q203" i="1" s="1"/>
  <c r="M197" i="1"/>
  <c r="Q197" i="1" s="1"/>
  <c r="M193" i="1"/>
  <c r="Q193" i="1" s="1"/>
  <c r="M191" i="1"/>
  <c r="Q191" i="1" s="1"/>
  <c r="W16" i="2"/>
  <c r="E16" i="2" s="1"/>
  <c r="M24" i="1" s="1"/>
  <c r="W17" i="2"/>
  <c r="E17" i="2" s="1"/>
  <c r="M25" i="1" s="1"/>
  <c r="W21" i="2"/>
  <c r="E21" i="2" s="1"/>
  <c r="M29" i="1" s="1"/>
  <c r="W22" i="2"/>
  <c r="E22" i="2" s="1"/>
  <c r="M30" i="1" s="1"/>
  <c r="W23" i="2"/>
  <c r="E23" i="2" s="1"/>
  <c r="M31" i="1" s="1"/>
  <c r="W24" i="2"/>
  <c r="E24" i="2" s="1"/>
  <c r="M32" i="1" s="1"/>
  <c r="W26" i="2"/>
  <c r="E26" i="2" s="1"/>
  <c r="M34" i="1" s="1"/>
  <c r="W27" i="2"/>
  <c r="E27" i="2" s="1"/>
  <c r="M35" i="1" s="1"/>
  <c r="W28" i="2"/>
  <c r="E28" i="2" s="1"/>
  <c r="M36" i="1" s="1"/>
  <c r="W29" i="2"/>
  <c r="E29" i="2" s="1"/>
  <c r="M37" i="1" s="1"/>
  <c r="W30" i="2"/>
  <c r="E30" i="2" s="1"/>
  <c r="M38" i="1" s="1"/>
  <c r="W31" i="2"/>
  <c r="E31" i="2" s="1"/>
  <c r="M39" i="1" s="1"/>
  <c r="W32" i="2"/>
  <c r="E32" i="2" s="1"/>
  <c r="M40" i="1" s="1"/>
  <c r="W33" i="2"/>
  <c r="E33" i="2" s="1"/>
  <c r="M41" i="1" s="1"/>
  <c r="W34" i="2"/>
  <c r="E34" i="2" s="1"/>
  <c r="M42" i="1" s="1"/>
  <c r="W35" i="2"/>
  <c r="E35" i="2" s="1"/>
  <c r="M43" i="1" s="1"/>
  <c r="W36" i="2"/>
  <c r="E36" i="2" s="1"/>
  <c r="M44" i="1" s="1"/>
  <c r="W37" i="2"/>
  <c r="E37" i="2" s="1"/>
  <c r="M45" i="1" s="1"/>
  <c r="W38" i="2"/>
  <c r="E38" i="2" s="1"/>
  <c r="M46" i="1" s="1"/>
  <c r="W39" i="2"/>
  <c r="E39" i="2" s="1"/>
  <c r="M47" i="1" s="1"/>
  <c r="W40" i="2"/>
  <c r="E40" i="2" s="1"/>
  <c r="M48" i="1" s="1"/>
  <c r="W41" i="2"/>
  <c r="E41" i="2" s="1"/>
  <c r="M49" i="1" s="1"/>
  <c r="W42" i="2"/>
  <c r="E42" i="2" s="1"/>
  <c r="M50" i="1" s="1"/>
  <c r="W43" i="2"/>
  <c r="E43" i="2" s="1"/>
  <c r="W44" i="2"/>
  <c r="E44" i="2" s="1"/>
  <c r="M52" i="1" s="1"/>
  <c r="W45" i="2"/>
  <c r="E45" i="2" s="1"/>
  <c r="M53" i="1" s="1"/>
  <c r="W46" i="2"/>
  <c r="E46" i="2" s="1"/>
  <c r="M54" i="1" s="1"/>
  <c r="W47" i="2"/>
  <c r="E47" i="2" s="1"/>
  <c r="M55" i="1" s="1"/>
  <c r="W48" i="2"/>
  <c r="E48" i="2" s="1"/>
  <c r="W49" i="2"/>
  <c r="E49" i="2" s="1"/>
  <c r="M57" i="1" s="1"/>
  <c r="W50" i="2"/>
  <c r="E50" i="2" s="1"/>
  <c r="M58" i="1" s="1"/>
  <c r="W51" i="2"/>
  <c r="E51" i="2" s="1"/>
  <c r="M59" i="1" s="1"/>
  <c r="W52" i="2"/>
  <c r="E52" i="2" s="1"/>
  <c r="M60" i="1" s="1"/>
  <c r="W53" i="2"/>
  <c r="E53" i="2" s="1"/>
  <c r="M61" i="1" s="1"/>
  <c r="W54" i="2"/>
  <c r="E54" i="2" s="1"/>
  <c r="W55" i="2"/>
  <c r="E55" i="2" s="1"/>
  <c r="M63" i="1" s="1"/>
  <c r="W56" i="2"/>
  <c r="E56" i="2" s="1"/>
  <c r="M64" i="1" s="1"/>
  <c r="W57" i="2"/>
  <c r="E57" i="2" s="1"/>
  <c r="W58" i="2"/>
  <c r="E58" i="2" s="1"/>
  <c r="M66" i="1" s="1"/>
  <c r="W59" i="2"/>
  <c r="E59" i="2" s="1"/>
  <c r="M67" i="1" s="1"/>
  <c r="W60" i="2"/>
  <c r="E60" i="2" s="1"/>
  <c r="M68" i="1" s="1"/>
  <c r="W61" i="2"/>
  <c r="E61" i="2" s="1"/>
  <c r="M69" i="1" s="1"/>
  <c r="W62" i="2"/>
  <c r="E62" i="2" s="1"/>
  <c r="M70" i="1" s="1"/>
  <c r="W63" i="2"/>
  <c r="E63" i="2" s="1"/>
  <c r="M71" i="1" s="1"/>
  <c r="W64" i="2"/>
  <c r="E64" i="2" s="1"/>
  <c r="M72" i="1" s="1"/>
  <c r="W65" i="2"/>
  <c r="E65" i="2" s="1"/>
  <c r="M73" i="1" s="1"/>
  <c r="W66" i="2"/>
  <c r="E66" i="2" s="1"/>
  <c r="M74" i="1" s="1"/>
  <c r="W67" i="2"/>
  <c r="E67" i="2" s="1"/>
  <c r="W68" i="2"/>
  <c r="E68" i="2" s="1"/>
  <c r="M76" i="1" s="1"/>
  <c r="W69" i="2"/>
  <c r="E69" i="2" s="1"/>
  <c r="M77" i="1" s="1"/>
  <c r="W70" i="2"/>
  <c r="E70" i="2" s="1"/>
  <c r="M78" i="1" s="1"/>
  <c r="W71" i="2"/>
  <c r="E71" i="2" s="1"/>
  <c r="M79" i="1" s="1"/>
  <c r="W72" i="2"/>
  <c r="E72" i="2" s="1"/>
  <c r="M80" i="1" s="1"/>
  <c r="W73" i="2"/>
  <c r="E73" i="2" s="1"/>
  <c r="M81" i="1" s="1"/>
  <c r="W74" i="2"/>
  <c r="E74" i="2" s="1"/>
  <c r="W75" i="2"/>
  <c r="E75" i="2" s="1"/>
  <c r="M83" i="1" s="1"/>
  <c r="W76" i="2"/>
  <c r="E76" i="2" s="1"/>
  <c r="M84" i="1" s="1"/>
  <c r="W77" i="2"/>
  <c r="E77" i="2" s="1"/>
  <c r="M85" i="1" s="1"/>
  <c r="W78" i="2"/>
  <c r="E78" i="2" s="1"/>
  <c r="M86" i="1" s="1"/>
  <c r="W79" i="2"/>
  <c r="E79" i="2" s="1"/>
  <c r="M87" i="1" s="1"/>
  <c r="W80" i="2"/>
  <c r="E80" i="2" s="1"/>
  <c r="M88" i="1" s="1"/>
  <c r="W81" i="2"/>
  <c r="E81" i="2" s="1"/>
  <c r="M89" i="1" s="1"/>
  <c r="W82" i="2"/>
  <c r="E82" i="2" s="1"/>
  <c r="M90" i="1" s="1"/>
  <c r="W83" i="2"/>
  <c r="E83" i="2" s="1"/>
  <c r="M91" i="1" s="1"/>
  <c r="W84" i="2"/>
  <c r="E84" i="2" s="1"/>
  <c r="M92" i="1" s="1"/>
  <c r="W85" i="2"/>
  <c r="E85" i="2" s="1"/>
  <c r="M93" i="1" s="1"/>
  <c r="W86" i="2"/>
  <c r="E86" i="2" s="1"/>
  <c r="M94" i="1" s="1"/>
  <c r="W87" i="2"/>
  <c r="E87" i="2" s="1"/>
  <c r="M95" i="1" s="1"/>
  <c r="W88" i="2"/>
  <c r="E88" i="2" s="1"/>
  <c r="M96" i="1" s="1"/>
  <c r="W89" i="2"/>
  <c r="E89" i="2" s="1"/>
  <c r="M97" i="1" s="1"/>
  <c r="W90" i="2"/>
  <c r="E90" i="2" s="1"/>
  <c r="M98" i="1" s="1"/>
  <c r="W91" i="2"/>
  <c r="E91" i="2" s="1"/>
  <c r="M99" i="1" s="1"/>
  <c r="W92" i="2"/>
  <c r="E92" i="2" s="1"/>
  <c r="M100" i="1" s="1"/>
  <c r="W94" i="2"/>
  <c r="E94" i="2" s="1"/>
  <c r="M102" i="1" s="1"/>
  <c r="W95" i="2"/>
  <c r="E95" i="2" s="1"/>
  <c r="M103" i="1" s="1"/>
  <c r="W96" i="2"/>
  <c r="E96" i="2" s="1"/>
  <c r="M104" i="1" s="1"/>
  <c r="W97" i="2"/>
  <c r="E97" i="2" s="1"/>
  <c r="M105" i="1" s="1"/>
  <c r="W99" i="2"/>
  <c r="E99" i="2" s="1"/>
  <c r="M107" i="1" s="1"/>
  <c r="W100" i="2"/>
  <c r="E100" i="2" s="1"/>
  <c r="M108" i="1" s="1"/>
  <c r="W101" i="2"/>
  <c r="E101" i="2" s="1"/>
  <c r="M109" i="1" s="1"/>
  <c r="W104" i="2"/>
  <c r="E104" i="2" s="1"/>
  <c r="M112" i="1" s="1"/>
  <c r="W105" i="2"/>
  <c r="W106" i="2"/>
  <c r="E106" i="2" s="1"/>
  <c r="M114" i="1" s="1"/>
  <c r="W107" i="2"/>
  <c r="E107" i="2" s="1"/>
  <c r="M115" i="1" s="1"/>
  <c r="W110" i="2"/>
  <c r="E110" i="2" s="1"/>
  <c r="M118" i="1" s="1"/>
  <c r="W111" i="2"/>
  <c r="E111" i="2" s="1"/>
  <c r="M119" i="1" s="1"/>
  <c r="W112" i="2"/>
  <c r="E112" i="2" s="1"/>
  <c r="M120" i="1" s="1"/>
  <c r="W113" i="2"/>
  <c r="E113" i="2" s="1"/>
  <c r="M121" i="1" s="1"/>
  <c r="W114" i="2"/>
  <c r="E114" i="2" s="1"/>
  <c r="M122" i="1" s="1"/>
  <c r="W115" i="2"/>
  <c r="E115" i="2" s="1"/>
  <c r="M123" i="1" s="1"/>
  <c r="W116" i="2"/>
  <c r="E116" i="2" s="1"/>
  <c r="M124" i="1" s="1"/>
  <c r="W117" i="2"/>
  <c r="E117" i="2" s="1"/>
  <c r="M125" i="1" s="1"/>
  <c r="W118" i="2"/>
  <c r="E118" i="2" s="1"/>
  <c r="M126" i="1" s="1"/>
  <c r="W119" i="2"/>
  <c r="E119" i="2" s="1"/>
  <c r="M127" i="1" s="1"/>
  <c r="W120" i="2"/>
  <c r="E120" i="2" s="1"/>
  <c r="M128" i="1" s="1"/>
  <c r="W121" i="2"/>
  <c r="E121" i="2" s="1"/>
  <c r="M129" i="1" s="1"/>
  <c r="W122" i="2"/>
  <c r="E122" i="2" s="1"/>
  <c r="M130" i="1" s="1"/>
  <c r="W123" i="2"/>
  <c r="E123" i="2" s="1"/>
  <c r="M131" i="1" s="1"/>
  <c r="W128" i="2"/>
  <c r="E128" i="2" s="1"/>
  <c r="M136" i="1" s="1"/>
  <c r="W130" i="2"/>
  <c r="E130" i="2" s="1"/>
  <c r="M138" i="1" s="1"/>
  <c r="W133" i="2"/>
  <c r="E133" i="2" s="1"/>
  <c r="M141" i="1" s="1"/>
  <c r="W136" i="2"/>
  <c r="E136" i="2" s="1"/>
  <c r="M144" i="1" s="1"/>
  <c r="W138" i="2"/>
  <c r="E138" i="2" s="1"/>
  <c r="M146" i="1" s="1"/>
  <c r="W139" i="2"/>
  <c r="E139" i="2" s="1"/>
  <c r="M147" i="1" s="1"/>
  <c r="W143" i="2"/>
  <c r="E143" i="2" s="1"/>
  <c r="M151" i="1" s="1"/>
  <c r="W144" i="2"/>
  <c r="E144" i="2" s="1"/>
  <c r="M152" i="1" s="1"/>
  <c r="W145" i="2"/>
  <c r="E145" i="2" s="1"/>
  <c r="M153" i="1" s="1"/>
  <c r="W148" i="2"/>
  <c r="E148" i="2" s="1"/>
  <c r="M156" i="1" s="1"/>
  <c r="W158" i="2"/>
  <c r="E158" i="2" s="1"/>
  <c r="M166" i="1" s="1"/>
  <c r="W161" i="2"/>
  <c r="E161" i="2" s="1"/>
  <c r="M169" i="1" s="1"/>
  <c r="W162" i="2"/>
  <c r="E162" i="2" s="1"/>
  <c r="M170" i="1" s="1"/>
  <c r="W163" i="2"/>
  <c r="E163" i="2" s="1"/>
  <c r="M171" i="1" s="1"/>
  <c r="W169" i="2"/>
  <c r="E169" i="2" s="1"/>
  <c r="M177" i="1" s="1"/>
  <c r="W172" i="2"/>
  <c r="E172" i="2" s="1"/>
  <c r="M180" i="1" s="1"/>
  <c r="W173" i="2"/>
  <c r="E173" i="2" s="1"/>
  <c r="M181" i="1" s="1"/>
  <c r="W174" i="2"/>
  <c r="E174" i="2" s="1"/>
  <c r="M182" i="1" s="1"/>
  <c r="W178" i="2"/>
  <c r="E178" i="2" s="1"/>
  <c r="M186" i="1" s="1"/>
  <c r="W11" i="2"/>
  <c r="E11" i="2" s="1"/>
  <c r="U105" i="2"/>
  <c r="M75" i="1" l="1"/>
  <c r="Q75" i="1" s="1"/>
  <c r="D312" i="2"/>
  <c r="M51" i="1"/>
  <c r="Q51" i="1" s="1"/>
  <c r="D284" i="2"/>
  <c r="M82" i="1"/>
  <c r="D313" i="2"/>
  <c r="M62" i="1"/>
  <c r="Q62" i="1" s="1"/>
  <c r="D299" i="2"/>
  <c r="M56" i="1"/>
  <c r="Q56" i="1" s="1"/>
  <c r="D297" i="2"/>
  <c r="M65" i="1"/>
  <c r="Q65" i="1" s="1"/>
  <c r="D300" i="2"/>
  <c r="R208" i="1"/>
  <c r="R210" i="1"/>
  <c r="R218" i="1"/>
  <c r="E105" i="2"/>
  <c r="R209" i="1"/>
  <c r="R191" i="1"/>
  <c r="R211" i="1"/>
  <c r="U10" i="2"/>
  <c r="U9" i="2" s="1"/>
  <c r="R144" i="1"/>
  <c r="Q141" i="1"/>
  <c r="W10" i="2"/>
  <c r="W9" i="2" s="1"/>
  <c r="R193" i="1"/>
  <c r="R197" i="1"/>
  <c r="R204" i="1"/>
  <c r="R194" i="1"/>
  <c r="R214" i="1"/>
  <c r="R192" i="1"/>
  <c r="R196" i="1"/>
  <c r="R203" i="1"/>
  <c r="Q186" i="1"/>
  <c r="Q177" i="1"/>
  <c r="Q166" i="1"/>
  <c r="Q151" i="1"/>
  <c r="Q130" i="1"/>
  <c r="Q128" i="1"/>
  <c r="Q126" i="1"/>
  <c r="Q124" i="1"/>
  <c r="Q122" i="1"/>
  <c r="Q120" i="1"/>
  <c r="Q118" i="1"/>
  <c r="Q114" i="1"/>
  <c r="Q112" i="1"/>
  <c r="Q108" i="1"/>
  <c r="Q105" i="1"/>
  <c r="Q103" i="1"/>
  <c r="Q100" i="1"/>
  <c r="Q98" i="1"/>
  <c r="Q96" i="1"/>
  <c r="Q94" i="1"/>
  <c r="Q92" i="1"/>
  <c r="Q90" i="1"/>
  <c r="Q88" i="1"/>
  <c r="Q86" i="1"/>
  <c r="Q84" i="1"/>
  <c r="Q82" i="1"/>
  <c r="Q80" i="1"/>
  <c r="Q78" i="1"/>
  <c r="Q76" i="1"/>
  <c r="Q74" i="1"/>
  <c r="Q72" i="1"/>
  <c r="Q70" i="1"/>
  <c r="Q69" i="1"/>
  <c r="Q67" i="1"/>
  <c r="Q63" i="1"/>
  <c r="Q61" i="1"/>
  <c r="Q59" i="1"/>
  <c r="Q57" i="1"/>
  <c r="Q55" i="1"/>
  <c r="Q53" i="1"/>
  <c r="Q49" i="1"/>
  <c r="Q46" i="1"/>
  <c r="Q44" i="1"/>
  <c r="Q42" i="1"/>
  <c r="Q40" i="1"/>
  <c r="Q38" i="1"/>
  <c r="Q36" i="1"/>
  <c r="Q34" i="1"/>
  <c r="Q32" i="1"/>
  <c r="Q30" i="1"/>
  <c r="Q180" i="1"/>
  <c r="Q169" i="1"/>
  <c r="Q129" i="1"/>
  <c r="Q127" i="1"/>
  <c r="Q125" i="1"/>
  <c r="Q123" i="1"/>
  <c r="Q121" i="1"/>
  <c r="Q119" i="1"/>
  <c r="Q115" i="1"/>
  <c r="Q109" i="1"/>
  <c r="Q107" i="1"/>
  <c r="Q104" i="1"/>
  <c r="Q99" i="1"/>
  <c r="Q97" i="1"/>
  <c r="Q95" i="1"/>
  <c r="Q93" i="1"/>
  <c r="Q91" i="1"/>
  <c r="Q89" i="1"/>
  <c r="Q85" i="1"/>
  <c r="Q83" i="1"/>
  <c r="Q81" i="1"/>
  <c r="Q79" i="1"/>
  <c r="Q77" i="1"/>
  <c r="Q73" i="1"/>
  <c r="Q71" i="1"/>
  <c r="Q68" i="1"/>
  <c r="Q66" i="1"/>
  <c r="Q64" i="1"/>
  <c r="Q60" i="1"/>
  <c r="Q58" i="1"/>
  <c r="Q54" i="1"/>
  <c r="Q52" i="1"/>
  <c r="Q50" i="1"/>
  <c r="Q48" i="1"/>
  <c r="Q47" i="1"/>
  <c r="Q45" i="1"/>
  <c r="Q43" i="1"/>
  <c r="Q41" i="1"/>
  <c r="Q39" i="1"/>
  <c r="Q37" i="1"/>
  <c r="Q35" i="1"/>
  <c r="Q31" i="1"/>
  <c r="Q29" i="1"/>
  <c r="Q24" i="1"/>
  <c r="Q87" i="1"/>
  <c r="P238" i="1" l="1"/>
  <c r="D230" i="2"/>
  <c r="D9" i="2" s="1"/>
  <c r="Q187" i="1"/>
  <c r="M187" i="1"/>
  <c r="M113" i="1"/>
  <c r="Q113" i="1" s="1"/>
  <c r="E10" i="2"/>
  <c r="E9" i="2" s="1"/>
  <c r="R136" i="1"/>
  <c r="Q136" i="1"/>
  <c r="R102" i="1"/>
  <c r="Q102" i="1"/>
  <c r="R152" i="1"/>
  <c r="Q152" i="1"/>
  <c r="R171" i="1"/>
  <c r="Q171" i="1"/>
  <c r="R146" i="1"/>
  <c r="Q146" i="1"/>
  <c r="R170" i="1"/>
  <c r="Q170" i="1"/>
  <c r="R131" i="1"/>
  <c r="Q131" i="1"/>
  <c r="R147" i="1"/>
  <c r="Q147" i="1"/>
  <c r="R156" i="1"/>
  <c r="Q156" i="1"/>
  <c r="R182" i="1"/>
  <c r="Q182" i="1"/>
  <c r="R153" i="1"/>
  <c r="Q153" i="1"/>
  <c r="R138" i="1"/>
  <c r="Q138" i="1"/>
  <c r="R181" i="1"/>
  <c r="Q181" i="1"/>
  <c r="Q144" i="1"/>
  <c r="R141" i="1"/>
  <c r="R24" i="1"/>
  <c r="R31" i="1"/>
  <c r="R37" i="1"/>
  <c r="R41" i="1"/>
  <c r="R45" i="1"/>
  <c r="R48" i="1"/>
  <c r="R52" i="1"/>
  <c r="R56" i="1"/>
  <c r="R60" i="1"/>
  <c r="R64" i="1"/>
  <c r="R68" i="1"/>
  <c r="R71" i="1"/>
  <c r="R75" i="1"/>
  <c r="R79" i="1"/>
  <c r="R83" i="1"/>
  <c r="R89" i="1"/>
  <c r="R93" i="1"/>
  <c r="R97" i="1"/>
  <c r="R104" i="1"/>
  <c r="R109" i="1"/>
  <c r="R115" i="1"/>
  <c r="R121" i="1"/>
  <c r="R125" i="1"/>
  <c r="R129" i="1"/>
  <c r="R180" i="1"/>
  <c r="R32" i="1"/>
  <c r="R36" i="1"/>
  <c r="R40" i="1"/>
  <c r="R44" i="1"/>
  <c r="R49" i="1"/>
  <c r="R53" i="1"/>
  <c r="R57" i="1"/>
  <c r="R61" i="1"/>
  <c r="R65" i="1"/>
  <c r="R69" i="1"/>
  <c r="R72" i="1"/>
  <c r="R76" i="1"/>
  <c r="R80" i="1"/>
  <c r="R84" i="1"/>
  <c r="R88" i="1"/>
  <c r="R92" i="1"/>
  <c r="R96" i="1"/>
  <c r="R100" i="1"/>
  <c r="R105" i="1"/>
  <c r="R112" i="1"/>
  <c r="R118" i="1"/>
  <c r="R122" i="1"/>
  <c r="R126" i="1"/>
  <c r="R130" i="1"/>
  <c r="R166" i="1"/>
  <c r="R186" i="1"/>
  <c r="R87" i="1"/>
  <c r="R29" i="1"/>
  <c r="R35" i="1"/>
  <c r="R39" i="1"/>
  <c r="R43" i="1"/>
  <c r="R47" i="1"/>
  <c r="R50" i="1"/>
  <c r="R54" i="1"/>
  <c r="R58" i="1"/>
  <c r="R62" i="1"/>
  <c r="R66" i="1"/>
  <c r="R73" i="1"/>
  <c r="R77" i="1"/>
  <c r="R81" i="1"/>
  <c r="R85" i="1"/>
  <c r="R91" i="1"/>
  <c r="R95" i="1"/>
  <c r="R99" i="1"/>
  <c r="R107" i="1"/>
  <c r="R119" i="1"/>
  <c r="R123" i="1"/>
  <c r="R127" i="1"/>
  <c r="R169" i="1"/>
  <c r="R30" i="1"/>
  <c r="R34" i="1"/>
  <c r="R38" i="1"/>
  <c r="R42" i="1"/>
  <c r="R46" i="1"/>
  <c r="R51" i="1"/>
  <c r="R55" i="1"/>
  <c r="R59" i="1"/>
  <c r="R63" i="1"/>
  <c r="R67" i="1"/>
  <c r="R70" i="1"/>
  <c r="R74" i="1"/>
  <c r="R78" i="1"/>
  <c r="R82" i="1"/>
  <c r="R86" i="1"/>
  <c r="R90" i="1"/>
  <c r="R94" i="1"/>
  <c r="R98" i="1"/>
  <c r="R103" i="1"/>
  <c r="R108" i="1"/>
  <c r="R114" i="1"/>
  <c r="R120" i="1"/>
  <c r="R124" i="1"/>
  <c r="R128" i="1"/>
  <c r="R151" i="1"/>
  <c r="R177" i="1"/>
  <c r="M19" i="1"/>
  <c r="Q238" i="1" l="1"/>
  <c r="R113" i="1"/>
  <c r="R19" i="1"/>
  <c r="M18" i="1"/>
  <c r="M17" i="1" s="1"/>
  <c r="Q25" i="1"/>
  <c r="R25" i="1"/>
  <c r="Q19" i="1"/>
  <c r="X344" i="2"/>
  <c r="X343" i="2"/>
  <c r="X342" i="2"/>
  <c r="X337" i="2"/>
  <c r="X335" i="2"/>
  <c r="X334" i="2"/>
  <c r="X333" i="2"/>
  <c r="X332" i="2"/>
  <c r="X331" i="2"/>
  <c r="X328" i="2"/>
  <c r="X324" i="2"/>
  <c r="X318" i="2"/>
  <c r="X203" i="2"/>
  <c r="X202" i="2"/>
  <c r="X201" i="2"/>
  <c r="X200" i="2"/>
  <c r="X196" i="2"/>
  <c r="X195" i="2"/>
  <c r="Q18" i="1" l="1"/>
  <c r="Q17" i="1" s="1"/>
  <c r="R18" i="1"/>
  <c r="P187" i="1" l="1"/>
  <c r="P17" i="1" s="1"/>
  <c r="X197" i="2" l="1"/>
  <c r="X193" i="2"/>
  <c r="X192" i="2"/>
  <c r="X182" i="2"/>
  <c r="X145" i="2" l="1"/>
  <c r="X106" i="2"/>
  <c r="X52" i="2"/>
  <c r="X44" i="2"/>
  <c r="X40" i="2"/>
  <c r="X28" i="2"/>
  <c r="X25" i="2"/>
  <c r="X19" i="2"/>
  <c r="X144" i="2"/>
  <c r="X105" i="2"/>
  <c r="X51" i="2"/>
  <c r="X43" i="2"/>
  <c r="X29" i="2"/>
  <c r="X24" i="2"/>
  <c r="X20" i="2"/>
  <c r="X123" i="2"/>
  <c r="X104" i="2"/>
  <c r="X50" i="2"/>
  <c r="X45" i="2"/>
  <c r="X42" i="2"/>
  <c r="X39" i="2"/>
  <c r="X27" i="2"/>
  <c r="X23" i="2"/>
  <c r="X21" i="2"/>
  <c r="X17" i="2"/>
  <c r="X107" i="2"/>
  <c r="X53" i="2"/>
  <c r="X49" i="2"/>
  <c r="X46" i="2"/>
  <c r="X33" i="2"/>
  <c r="X26" i="2"/>
  <c r="X22" i="2"/>
  <c r="X16" i="2"/>
  <c r="AA179" i="2" l="1"/>
  <c r="R187" i="1" l="1"/>
  <c r="R17" i="1" s="1"/>
  <c r="AA9" i="2" l="1"/>
</calcChain>
</file>

<file path=xl/sharedStrings.xml><?xml version="1.0" encoding="utf-8"?>
<sst xmlns="http://schemas.openxmlformats.org/spreadsheetml/2006/main" count="1365" uniqueCount="461">
  <si>
    <t>Краткосрочный план</t>
  </si>
  <si>
    <t>реализации региональной программы капитального ремонта общего имущества в многоквартирных домах</t>
  </si>
  <si>
    <t>Кемеровской области на 2014-2043 годы на 2017-2019 годы</t>
  </si>
  <si>
    <t>Перечень многоквартирных домов, которые подлежат капитальному ремонту в рамках реализации региональной</t>
  </si>
  <si>
    <t>программы капитального ремонта общего имущества в многоквартирных домах Кемеровской области на 2014-2043 годы, на 2017-2019 годы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</si>
  <si>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</si>
  <si>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</si>
  <si>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</si>
  <si>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</si>
  <si>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</si>
  <si>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</si>
  <si>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</si>
  <si>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зарегестрированных в МКД      на дату утверждения краткосрочного плана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</si>
  <si>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</si>
  <si>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</si>
  <si>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</si>
  <si>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</si>
  <si>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 xml:space="preserve">всего </t>
  </si>
  <si>
    <t>в том числе жилых помещений, находящихся в муниципальной собственности</t>
  </si>
  <si>
    <t>в том числе жилых помещений, находящихся в собственности граждан</t>
  </si>
  <si>
    <t>всего</t>
  </si>
  <si>
    <t>в том числе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</si>
  <si>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</si>
  <si>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</si>
  <si>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</si>
  <si>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</si>
  <si>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</si>
  <si>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кв.м.</t>
  </si>
  <si>
    <t>чел.</t>
  </si>
  <si>
    <t>руб.</t>
  </si>
  <si>
    <t>руб./к в.м</t>
  </si>
  <si>
    <t>Х</t>
  </si>
  <si>
    <t>шлакоблок</t>
  </si>
  <si>
    <t>кирпич</t>
  </si>
  <si>
    <t>панель</t>
  </si>
  <si>
    <t>9/10</t>
  </si>
  <si>
    <t>1985-1990</t>
  </si>
  <si>
    <t>9</t>
  </si>
  <si>
    <t>1987-1988</t>
  </si>
  <si>
    <t>6,8,10</t>
  </si>
  <si>
    <t>8/10</t>
  </si>
  <si>
    <t>1991-2003</t>
  </si>
  <si>
    <t>1991-1996</t>
  </si>
  <si>
    <t>№ п\п</t>
  </si>
  <si>
    <t>Адрес многоквартирного дома</t>
  </si>
  <si>
    <t>Общая площадь МКД</t>
  </si>
  <si>
    <t>Ожидаемое начисление</t>
  </si>
  <si>
    <t>Стоимость капитального ремонта,  ВСЕГО</t>
  </si>
  <si>
    <t>ремонт внутридо-  мовых инженерных систем электро- снабжения</t>
  </si>
  <si>
    <t>ремонт внутридо-  мовых инженерных систем тепло- снабжения</t>
  </si>
  <si>
    <t>ремонт внутридо-  мовых инженерных систем водо- снабжения</t>
  </si>
  <si>
    <t>ремонт внутридо-  мовых инженерных систем водо- отведения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</si>
  <si>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</si>
  <si>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</si>
  <si>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</si>
  <si>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</si>
  <si>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</si>
  <si>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работы по строительному контролю</t>
  </si>
  <si>
    <t>ед.</t>
  </si>
  <si>
    <t>куб.м</t>
  </si>
  <si>
    <t>блок</t>
  </si>
  <si>
    <t>Итого по Кемеровской области за 2017-2019гг</t>
  </si>
  <si>
    <t>Итого по Кемеровскому городскому округу за 2017г</t>
  </si>
  <si>
    <t>Итого по Кемеровскому городскому округу за 2018г</t>
  </si>
  <si>
    <t>Итого по Кемеровскому городскому округу за 2019г</t>
  </si>
  <si>
    <t>Адрес многоквартирного дома                            (далее - МКД)</t>
  </si>
  <si>
    <t>Удельная стоимостиь капитального ремонта                       1 кв.м общей площади помещений МКД</t>
  </si>
  <si>
    <t>работы по разработке проектной документации (в случае, если подготовка проектной документации необходима в соответствии с законодательством о градостроительной деятельности)</t>
  </si>
  <si>
    <t>г. Кемерово,                                                                                                 пер. 1-й Тульский, д.1</t>
  </si>
  <si>
    <t>г. Кемерово,                                                                                                         ул. Агеева, д.10</t>
  </si>
  <si>
    <t>г. Кемерово,                                                                                        ул. Агеева, д.11</t>
  </si>
  <si>
    <t>г. Кемерово,                                                                      ул. Агеева, д.6</t>
  </si>
  <si>
    <t>г. Кемерово,                                                                                   ул. Агеева, д.9</t>
  </si>
  <si>
    <t>г. Кемерово,                                            ул. Барнаульская, д.27</t>
  </si>
  <si>
    <t>г. Кемерово,                                                  ул. Белозерная, д.13</t>
  </si>
  <si>
    <t>г. Кемерово,                                                                         ул. Весенняя, д.10</t>
  </si>
  <si>
    <t>г. Кемерово,                                                                        ул. Весенняя, д.8</t>
  </si>
  <si>
    <t>г. Кемерово,                                                           ул. Ермака, д.2</t>
  </si>
  <si>
    <t>г. Кемерово,                                                ул. Инициативная, д.104</t>
  </si>
  <si>
    <t>г. Кемерово,                                                                       ул. Инициативная, д.18</t>
  </si>
  <si>
    <t>г. Кемерово,                                  ул.Инициативная, д.1а</t>
  </si>
  <si>
    <t>г. Кемерово,                                                  ул. Инициативная, д.108</t>
  </si>
  <si>
    <t>г. Кемерово,                                                            ул. Институтская, д.18</t>
  </si>
  <si>
    <t>г. Кемерово,                                                     ул. Институтская, д.24</t>
  </si>
  <si>
    <t>г. Кемерово,                                              ул. Каркасная, д.14</t>
  </si>
  <si>
    <t>г. Кемерово,                                                              ул. Кирова, д.16</t>
  </si>
  <si>
    <t>г. Кемерово,                                                    ул. Коломейцева, д.4</t>
  </si>
  <si>
    <t>г. Кемерово,                                                ул. Космическая, д.15</t>
  </si>
  <si>
    <t>г. Кемерово,                                                           ул. Космическая, д.1а</t>
  </si>
  <si>
    <t>г. Кемерово,                                                   пр-т Ленина, д.103а</t>
  </si>
  <si>
    <t xml:space="preserve">г. Кемерово,                                                  пр-т Ленина, д.132а </t>
  </si>
  <si>
    <t>г. Кемерово,                                                          пр-т Ленина, д.16</t>
  </si>
  <si>
    <t>г. Кемерово,                                                    пр-т Ленина, д.18</t>
  </si>
  <si>
    <t>г. Кемерово,                                                                      пр-т Ленина, д.24</t>
  </si>
  <si>
    <t>г. Кемерово,                                                           пр-т Ленина, д.26</t>
  </si>
  <si>
    <t>г. Кемерово,                                                    пр-т Ленина, д.71а</t>
  </si>
  <si>
    <t>г. Кемерово,                                                                пр-т Ленинградский, д.15</t>
  </si>
  <si>
    <t>г. Кемерово,                                                              пр-т Ленинградский, д.25</t>
  </si>
  <si>
    <t>г. Кемерово,                                                                     пр-т Ленинградский, д.27а</t>
  </si>
  <si>
    <t>г. Кемерово,                                                ул. Марковцева, д.16а</t>
  </si>
  <si>
    <t>г. Кемерово,                                              ул. Мичурина, д.33</t>
  </si>
  <si>
    <t>г. Кемерово,                                                 ул. Муромцева, д.13а</t>
  </si>
  <si>
    <t>г. Кемерово,                                                   ул. Н.Островского, д.33</t>
  </si>
  <si>
    <t xml:space="preserve">г. Кемерово,                                            ул. Невьянская, д.2 </t>
  </si>
  <si>
    <t>г. Кемерово,                                                 ул. Невьянская, д.4</t>
  </si>
  <si>
    <t>г. Кемерово,                                                 ул. Невьянская, д.6</t>
  </si>
  <si>
    <t>г. Кемерово,                                                     пер. Невьянский, д.3</t>
  </si>
  <si>
    <t>г. Кемерово,                                               ул. Ноградская, д.21</t>
  </si>
  <si>
    <t>г. Кемерово,                                                                    ул. Ноградская, д.6</t>
  </si>
  <si>
    <t>г. Кемерово,                                                            пр-т Октябрьский, д.69</t>
  </si>
  <si>
    <t>г. Кемерово,                                                 ул. Орджоникидзе, д.2а</t>
  </si>
  <si>
    <t>г. Кемерово,                                                        ул. Орджоникидзе, д.4</t>
  </si>
  <si>
    <t>г. Кемерово,                                              ул. Павленко, д.12</t>
  </si>
  <si>
    <t xml:space="preserve">г. Кемерово,                                                           ул. Павленко, д.13 </t>
  </si>
  <si>
    <t>г. Кемерово,                                                         ул. Павленко, д.14</t>
  </si>
  <si>
    <t>г. Кемерово,                                                                  ул. Павленко, д.17</t>
  </si>
  <si>
    <t>г. Кемерово,                                                     ул. Павленко, д.21</t>
  </si>
  <si>
    <t>г. Кемерово,                                            ул. Павленко, д.24</t>
  </si>
  <si>
    <t>г. Кемерово,                                                    ул. Павленко, д.29</t>
  </si>
  <si>
    <t>г. Кемерово,                                                    ул. Павленко, д.35</t>
  </si>
  <si>
    <t>г. Кемерово,                                                            ул. Павленко, д.37</t>
  </si>
  <si>
    <t>г. Кемерово,                                              ул. Павленко, д.43</t>
  </si>
  <si>
    <t>г. Кемерово,                                             ул. Павленко, д.7</t>
  </si>
  <si>
    <t>г. Кемерово,                                             ул. Патриотов, д.34а</t>
  </si>
  <si>
    <t>г. Кемерово,                                                              ул. Предзаводская, д.28</t>
  </si>
  <si>
    <t>г. Кемерово,                                                         ул. Предзаводская, д.5</t>
  </si>
  <si>
    <t xml:space="preserve">г. Кемерово,                                                                 ул. Рекордная, д.30 </t>
  </si>
  <si>
    <t>г. Кемерово,                                                       ул. Рукавишникова, д.37</t>
  </si>
  <si>
    <t>г. Кемерово,                                              ул. Сарыгина, д.12</t>
  </si>
  <si>
    <t>г. Кемерово,                                                            ул. Светлая, д.10</t>
  </si>
  <si>
    <t>г. Кемерово,                                                                          ул. Светлая, д.13</t>
  </si>
  <si>
    <t>г. Кемерово,                                                                   ул. Светлая, д.14</t>
  </si>
  <si>
    <t>г. Кемерово,                                                           ул.Светлая, д.15</t>
  </si>
  <si>
    <t>г. Кемерово,                                                           ул. Светлая, д.16</t>
  </si>
  <si>
    <t>г. Кемерово,                                                                ул.Светлая, д.18</t>
  </si>
  <si>
    <t>г. Кемерово,                                                                                              ул. Светлая, д.22</t>
  </si>
  <si>
    <t>г. Кемерово,                                                                                              ул. Светлая, д.24</t>
  </si>
  <si>
    <t>г. Кемерово,                                                 ул. Светлая, д.3</t>
  </si>
  <si>
    <t>г. Кемерово,                                                             ул. Светлая, д.12</t>
  </si>
  <si>
    <t>г. Кемерово,                                                               ул. Сибиряков-Гвардейцев, д.20</t>
  </si>
  <si>
    <t>г. Кемерово,                                                                               пр-т Советский, д.34</t>
  </si>
  <si>
    <t>г. Кемерово,                                                                                       пр-т Советский, д.42</t>
  </si>
  <si>
    <t>г. Кемерово,                                                                                      пр-т Советский, д.44</t>
  </si>
  <si>
    <t>г. Кемерово,                                                            пр-т Советский, д.45</t>
  </si>
  <si>
    <t>г. Кемерово,                                                                          пр-т Советский, д.47</t>
  </si>
  <si>
    <t>г. Кемерово,                                                                                  пр-т Советский, д.57</t>
  </si>
  <si>
    <t>г. Кемерово,                                            ул. Спартака, д.18а</t>
  </si>
  <si>
    <t xml:space="preserve">г. Кемерово,                                                          ул. Тульская, д.38 </t>
  </si>
  <si>
    <t>г. Кемерово,                                                      ул. У.Громовой, д.12</t>
  </si>
  <si>
    <t>г. Кемерово,                                                 ул. Урицкого, д.11</t>
  </si>
  <si>
    <t>г. Кемерово,                                                              ул. Урицкого, д.13</t>
  </si>
  <si>
    <t>г. Кемерово,                                            ул. Урицкого, д.8</t>
  </si>
  <si>
    <t>г. Кемерово,                                                   ул. Урицкого, д.9</t>
  </si>
  <si>
    <t>г. Кемерово,                                                            ул. Ушакова, д.3</t>
  </si>
  <si>
    <t>г. Кемерово,                                            пер. Центральный, д.11</t>
  </si>
  <si>
    <t>г. Кемерово,                                            пер. Центральный, д.2</t>
  </si>
  <si>
    <t>г. Кемерово,                                                   пер. Центральный, д.7</t>
  </si>
  <si>
    <t>г. Кемерово,                                                           пер. Центральный, д.9</t>
  </si>
  <si>
    <t>г. Кемерово,                                                           ул. Черняховского, д.3</t>
  </si>
  <si>
    <t>г. Кемерово,                                                             ул. Черняховского, д.4</t>
  </si>
  <si>
    <t>г. Кемерово,                                                              ул. Черняховского, д.5</t>
  </si>
  <si>
    <t>г. Кемерово,                                                        ул. Черняховского, д.6</t>
  </si>
  <si>
    <t>г. Кемерово,                                                       ул. Чкалова, д.10а</t>
  </si>
  <si>
    <t>г. Кемерово,                                                                    ул. Чкалова, д.12</t>
  </si>
  <si>
    <t>г. Кемерово,                                                                   пер. Чкалова, д.15</t>
  </si>
  <si>
    <t>г. Кемерово,                                                     ул. Чкалова, д.16</t>
  </si>
  <si>
    <t>г. Кемерово,                                                                         ул. Чкалова, д.17</t>
  </si>
  <si>
    <t>г. Кемерово,                                                                              ул. Чкалова, д.2</t>
  </si>
  <si>
    <t xml:space="preserve">г. Кемерово,                                                                               пр-т Шахтеров, д.17    </t>
  </si>
  <si>
    <t>г. Кемерово,                                                     пр-т Шахтеров, д.63</t>
  </si>
  <si>
    <t>г. Кемерово,                                                    пр-т Шахтеров, д.83</t>
  </si>
  <si>
    <t>г. Кемерово,                                                            ул. Ю.Смирнова, д.22</t>
  </si>
  <si>
    <t>г. Кемерово,                                                                 ул. Ю.Смирнова, д.26</t>
  </si>
  <si>
    <t>г. Кемерово,                                                      ул. Ю.Смирнова, д.32</t>
  </si>
  <si>
    <t>г. Кемерово,                                                     ул. 1-я Линия, д.10</t>
  </si>
  <si>
    <t>г. Кемерово,                                                         ул. 1-я Линия, д.10а</t>
  </si>
  <si>
    <t>г. Кемерово,                                                                        ул. 1-я Линия, д.6</t>
  </si>
  <si>
    <t>г. Кемерово,                                                                   ул. В.Волошиной, д.10</t>
  </si>
  <si>
    <t>г. Кемерово,                                                                   ул. В.Волошиной, д.22</t>
  </si>
  <si>
    <t>г. Кемерово,                                           ул. Инициативная, д.103а</t>
  </si>
  <si>
    <t>г. Кемерово,                                                                    ул. Институтская, д.13</t>
  </si>
  <si>
    <t>г. Кемерово,                                                   пр-т Комсомольский, д.27</t>
  </si>
  <si>
    <t>г. Кемерово,                                                                        пр-т Комсомольский, д.39а</t>
  </si>
  <si>
    <t>г. Кемерово,                                                                 пр-т Комсомольский, д.43</t>
  </si>
  <si>
    <t>г. Кемерово,                                                  пр-т Комсомольский, д.43а</t>
  </si>
  <si>
    <t>г. Кемерово,                                                   пр-т Комсомольский, д.43б</t>
  </si>
  <si>
    <t>г. Кемерово,                                                      пр-т Комсомольский, д.49</t>
  </si>
  <si>
    <t>г. Кемерово,                                                пр-т Комсомольский, д.49а</t>
  </si>
  <si>
    <t>г. Кемерово,                                                     пр-т Комсомольский, д.49б</t>
  </si>
  <si>
    <t>г. Кемерово,                                                      пр-т Комсомольский, д.49в</t>
  </si>
  <si>
    <t>г. Кемерово,                                                              пр-т Комсомольский, д.53а</t>
  </si>
  <si>
    <t>г. Кемерово,                                                                     пр-т Комсомольский, д.53б</t>
  </si>
  <si>
    <t>г. Кемерово,                                                          пр-т Комсомольский, д.53в</t>
  </si>
  <si>
    <t>г. Кемерово,                                                                     пр-т Комсомольский, д.71</t>
  </si>
  <si>
    <t>г. Кемерово,                                              ул. Космическая, д.37</t>
  </si>
  <si>
    <t>г. Кемерово,                                                                  пр-т Ленина, д.164</t>
  </si>
  <si>
    <t>г. Кемерово,                                                                     пр-т Ленина, д.69</t>
  </si>
  <si>
    <t>г. Кемерово,                                                        пр-т Ленина, д.78</t>
  </si>
  <si>
    <t>г. Кемерово,                                                           пр-т Ленина, д.90</t>
  </si>
  <si>
    <t>г. Кемерово,                                                           пр-т Ленинградский, д.30</t>
  </si>
  <si>
    <t>г. Кемерово,                                                       пр-т Ленинградский, д.30а</t>
  </si>
  <si>
    <t>г. Кемерово,                                                                пр-т Ленинградский, д.32а</t>
  </si>
  <si>
    <t>г. Кемерово,                                                     ул. Металлистов, д.4А</t>
  </si>
  <si>
    <t>г. Кемерово,                                       ул.Мичурина, д.55а</t>
  </si>
  <si>
    <t>г. Кемерово,                                                                   ул. Патриотов, д.35</t>
  </si>
  <si>
    <t>г. Кемерово,                                                            б-р Пионерский, д.10а</t>
  </si>
  <si>
    <t>г. Кемерово,                                                                            пр-т Советский, д.71</t>
  </si>
  <si>
    <t>г. Кемерово,                                            ул. Терешковой, д.2</t>
  </si>
  <si>
    <t>г. Кемерово,                                               ул. Тухачевского, д.45а</t>
  </si>
  <si>
    <t>г. Кемерово,                                                         ул. Тухачевского, д.45б</t>
  </si>
  <si>
    <t>г. Кемерово,                                                                ул. Тухачевского, д.47а</t>
  </si>
  <si>
    <t>г. Кемерово,                                            пр-т Шахтеров, д.48а</t>
  </si>
  <si>
    <t>4-5</t>
  </si>
  <si>
    <t>1940-1953</t>
  </si>
  <si>
    <t>г. Кемерово,                                                           пер. 1-й Тульский, д.3</t>
  </si>
  <si>
    <t>г. Кемерово,                                                    ул. Володарского, д.5</t>
  </si>
  <si>
    <t>г. Кемерово,                                                       ул. Дзержинского, д.23</t>
  </si>
  <si>
    <t>г. Кемерово,                                                  ул. Дзержинского, д.25</t>
  </si>
  <si>
    <t>г. Кемерово,                                                     ул. Дзержинского, д.27</t>
  </si>
  <si>
    <t>г. Кемерово,                                               пр-т Кузнецкий, д.150</t>
  </si>
  <si>
    <t>г. Кемерово,                                                пр-т Кузнецкий, д.150а</t>
  </si>
  <si>
    <t>г. Кемерово,                                                      пр-т Кузнецкий, д.152</t>
  </si>
  <si>
    <t>г. Кемерово,                                                                       пр-т Ленина, д.29</t>
  </si>
  <si>
    <t>г. Кемерово,                                                             пр-т Ленина, д.31</t>
  </si>
  <si>
    <t>г. Кемерово,                                                              ул. Н.Островского, д.28</t>
  </si>
  <si>
    <t>г. Кемерово,                                                                                     ул. Н.Островского, д.30</t>
  </si>
  <si>
    <t>г. Кемерово,                                                                 ул. Ноградская, д.16</t>
  </si>
  <si>
    <t>г. Кемерово,                                                ул. Ноградская, д.20</t>
  </si>
  <si>
    <t>г. Кемерово,                                                                  ул. Рукавишникова, д.38</t>
  </si>
  <si>
    <t>г. Кемерово,                                                           ул. Сарыгина, д.19</t>
  </si>
  <si>
    <t>г. Кемерово,                                                      пр-т Советский, д.35</t>
  </si>
  <si>
    <t>г. Кемерово,                                                               пр-т Советский, д.39</t>
  </si>
  <si>
    <t>г. Кемерово,                                                                   пр-т Советский, д.43</t>
  </si>
  <si>
    <t>г. Кемерово,                                                                 пр-т Советский, д.59</t>
  </si>
  <si>
    <t>г. Кемерово,                                                  пр-т Советский, д.67</t>
  </si>
  <si>
    <t>г. Кемерово,                                                           ул. Чкалова, д.23</t>
  </si>
  <si>
    <t>г. Кемерово,                                                            пр-т Ленина, д.139</t>
  </si>
  <si>
    <t>г. Кемерово,                                                                              пр-т Ленина, д.164а</t>
  </si>
  <si>
    <t>г. Кемерово,                                                      пр-т Ленина, д.66а</t>
  </si>
  <si>
    <t>г. Кемерово,                                                                     пр-т Ленина, д.72</t>
  </si>
  <si>
    <t>г. Кемерово,                                                                пр-т Ленина, д.84</t>
  </si>
  <si>
    <t>г. Кемерово,                                                   пр-т Ленинградский, д.30/1</t>
  </si>
  <si>
    <t>г. Кемерово,                                                       пр-т Ленинградский, д.30/2</t>
  </si>
  <si>
    <t>г. Кемерово,                                                  пр-т Ленинградский, д.30/3</t>
  </si>
  <si>
    <t>г. Кемерово,                                                     пр-т Молодежный, д.11</t>
  </si>
  <si>
    <t>г. Кемерово,                                                                         пр-т Молодежный, д.15</t>
  </si>
  <si>
    <t>г. Кемерово,                                                                             пр-т Молодежный, д.3</t>
  </si>
  <si>
    <t>г. Кемерово,                                                                                   пр-т Молодежный, д.5</t>
  </si>
  <si>
    <t>г. Кемерово,                                                                       пр-т Молодежный, д.9а</t>
  </si>
  <si>
    <t>г. Кемерово,                                                                       ул. Стахановская, д.8</t>
  </si>
  <si>
    <t>г. Кемерово,                                                       б-р Строителей, д.27</t>
  </si>
  <si>
    <t>г. Кемерово,                                                                          ул. Тухачевского, д.47б</t>
  </si>
  <si>
    <t>г. Кемерово,                                                   пер. 1-й Тульский, д.6</t>
  </si>
  <si>
    <t>г. Кемерово,                                                            ул. 50 лет Октября, д.1</t>
  </si>
  <si>
    <t>г. Кемерово,                                                                            ул. Арочная, д.33</t>
  </si>
  <si>
    <t>г. Кемерово,                                                           ул. Весенняя, д.14</t>
  </si>
  <si>
    <t>г. Кемерово,                                                     ул. Гончарная, д.2а</t>
  </si>
  <si>
    <t>г. Кемерово,                                                   ул. Дзержинского, д.16</t>
  </si>
  <si>
    <t>г. Кемерово,                                                    ул. Коммунистическая, д.127</t>
  </si>
  <si>
    <t>г. Кемерово,                                                              ул. Мостовая, д.87</t>
  </si>
  <si>
    <t>г. Кемерово,                                                    ул. Мостовая, д.87а</t>
  </si>
  <si>
    <t>г. Кемерово,                                             ул. Ноградская, д.10</t>
  </si>
  <si>
    <t>г. Кемерово,                                                 ул. Орджоникидзе, д.7</t>
  </si>
  <si>
    <t>г. Кемерово,                                                             ул. Рукавишникова, д.40</t>
  </si>
  <si>
    <t>г. Кемерово,                                                                пр-т Советский, д.37</t>
  </si>
  <si>
    <t>г. Кемерово,                                                                пр-т Советский, д.55</t>
  </si>
  <si>
    <t>г. Кемерово,                                                      ул. Спартака, д.24</t>
  </si>
  <si>
    <t>г. Кемерово,                                               ул. Тюленина, д.5а</t>
  </si>
  <si>
    <t>г. Кемерово,                                                       ул. У.Громовой, д.4а</t>
  </si>
  <si>
    <t>г. Кемерово,                                                          ул. У.Громовой, д.8</t>
  </si>
  <si>
    <t>г. Кемерово,                                              ул. У.Громовой, д.8а</t>
  </si>
  <si>
    <t>г. Кемерово,                                                    ул. Урицкого, д.12</t>
  </si>
  <si>
    <t>г. Кемерово,                                                        ул. Федоровского, д.3а</t>
  </si>
  <si>
    <t>г. Кемерово,                                              ул. Черняховского, д.10</t>
  </si>
  <si>
    <t>г. Кемерово,                                                 ул. Черняховского, д.10а</t>
  </si>
  <si>
    <t>г. Кемерово,                                                             ул. Чкалова, д.25</t>
  </si>
  <si>
    <t>г. Кемерово,                                                                   ул. 1-я Линия, д.2</t>
  </si>
  <si>
    <t>г. Кемерово,                                                                  ул. Авроры, д.6</t>
  </si>
  <si>
    <t>г. Кемерово,                                                                  ул. Аллейная, д.2</t>
  </si>
  <si>
    <t>г. Кемерово,                                              ул. Институтская, д.15</t>
  </si>
  <si>
    <t>г. Кемерово,                                                                     пр-т Молодежный, д.11б</t>
  </si>
  <si>
    <t>г. Кемерово,                                                                                     пр-т Молодежный, д.7в</t>
  </si>
  <si>
    <t>г. Кемерово,                                                                             пр-т Молодежный, д.7г</t>
  </si>
  <si>
    <t>г. Кемерово,                                                                      пр-т Молодежный, д.9в</t>
  </si>
  <si>
    <t>г. Кемерово,                                                              пр-т Молодежный, д.9г</t>
  </si>
  <si>
    <t>г. Кемерово,                                                    пр-т Октябрьский, д.20в</t>
  </si>
  <si>
    <t>г. Кемерово,                                                                ул. С.Тюленина, д.8</t>
  </si>
  <si>
    <t>г. Кемерово,                                                           ул. Сибиряков-Гвардейцев, д.19</t>
  </si>
  <si>
    <t>г. Кемерово,                                                      ул. Халтурина, д.23а</t>
  </si>
  <si>
    <t xml:space="preserve">г. Кемерово,                                                            ул. Невьянская, д.2 </t>
  </si>
  <si>
    <t>г. Кемерово,                                                                          ул. Павленко, д.7</t>
  </si>
  <si>
    <t>г. Кемерово,                                                                              ул. Павленко, д.9</t>
  </si>
  <si>
    <t>г. Кемерово,                                                                              ул. Павленко, д.24</t>
  </si>
  <si>
    <t>г. Кемерово,                                                                              ул. Патриотов, д.34а</t>
  </si>
  <si>
    <t>г. Кемерово,                                                      ул. Притомская Набережная, д.13</t>
  </si>
  <si>
    <t>г. Кемерово,                                                     ул. Металлистов, д.4а</t>
  </si>
  <si>
    <t>г. Кемерово,                                                                         ул. Инициативная, д.103а</t>
  </si>
  <si>
    <t>1985-1991</t>
  </si>
  <si>
    <t>1986-1987</t>
  </si>
  <si>
    <t>г. Кемерово,                                                пр-т Ленина, д.21</t>
  </si>
  <si>
    <t>г. Кемерово,                                               ул. Лядова, д.3</t>
  </si>
  <si>
    <t>панель/ кирпич</t>
  </si>
  <si>
    <t>г. Кемерово,                                                  ул. В.Волошиной, д.3</t>
  </si>
  <si>
    <t>г. Кемерово,                                                     пр-т Шахтеров, д.68</t>
  </si>
  <si>
    <t>10/12</t>
  </si>
  <si>
    <t>1990-1994</t>
  </si>
  <si>
    <t>монолит</t>
  </si>
  <si>
    <t>г. Кемерово,                                               пр-т Молодежный, д.7</t>
  </si>
  <si>
    <t>г. Кемерово,                                                        пр-т Московский, д.13</t>
  </si>
  <si>
    <t>1990-1996</t>
  </si>
  <si>
    <t>1990-1993</t>
  </si>
  <si>
    <t>1990-1992</t>
  </si>
  <si>
    <t>г. Кемерово,                                                                              ул. Тухачевского, д.31г</t>
  </si>
  <si>
    <t>г. Кемерово,                                                                           ул. Халтурина, д.21б</t>
  </si>
  <si>
    <t>г. Кемерово,                                                    ул. Ворошилова, д.5б</t>
  </si>
  <si>
    <t>г. Кемерово,                                                  ул. Институтская, д.14</t>
  </si>
  <si>
    <t>г. Кемерово,                                               ул. Красноармейская, д.142</t>
  </si>
  <si>
    <t>г. Кемерово,                                               ул. Красноармейская, д.144</t>
  </si>
  <si>
    <t>г. Кемерово,                                                 пр. Ленина, 57</t>
  </si>
  <si>
    <t>г. Кемерово,                                                                пр-т Ленина, д.88</t>
  </si>
  <si>
    <t>г. Кемерово,                                                            пр-т Ленина, д.118а</t>
  </si>
  <si>
    <t>г. Кемерово,                                                                       пр-т Молодежный, д.9</t>
  </si>
  <si>
    <t>1991-1994</t>
  </si>
  <si>
    <t>г. Кемерово,                                                                         ул. Ноградская, д.17</t>
  </si>
  <si>
    <t>г. Кемерово,                                                                              ул. Тухачевского, д.37а</t>
  </si>
  <si>
    <t>г. Кемерово,                                                 ул.Свободы, 19</t>
  </si>
  <si>
    <t>г. Кемерово,                                                                         пр-т Ноградская, д.17</t>
  </si>
  <si>
    <t>г. Кемерово,                                                 ул. Металлистов, 5</t>
  </si>
  <si>
    <t>г. Кемерово,                                                 пер. Мичурина, 5а</t>
  </si>
  <si>
    <t>10-6</t>
  </si>
  <si>
    <t>г. Кемерово,                                                                             пр-т Шахтеров, д.69</t>
  </si>
  <si>
    <t>г. Кемерово,                                                                             пр-т Шахтеров, д.44а</t>
  </si>
  <si>
    <t>г. Кемерово,                                                             пр-т Ленина, д.144а</t>
  </si>
  <si>
    <t>г. Кемерово,                                                 пр-т  Комсомольский, 59</t>
  </si>
  <si>
    <t>г. Кемерово,                                                 пр-т Ленина, 55б</t>
  </si>
  <si>
    <t>г. Кемерово,                                                 пр-т Молодежный, 6а</t>
  </si>
  <si>
    <t>г. Кемерово,                                                 пр-т Молодежный, 10</t>
  </si>
  <si>
    <t>г. Кемерово,                                                 пр-т Октябрьский, д.42</t>
  </si>
  <si>
    <t>г. Кемерово,                                                 б-р Пионерский, д.12а</t>
  </si>
  <si>
    <t>г. Кемерово,                                                пр-т Октябрьский, 75а</t>
  </si>
  <si>
    <t>г. Кемерово,                                                        пр-т Кузнецкий, д.148а</t>
  </si>
  <si>
    <t>10      9</t>
  </si>
  <si>
    <t>г. Кемерово,                                                                             ул. Севастопольская, д.1</t>
  </si>
  <si>
    <t>г. Кемерово,                                                                        ул. Сарыгина, д.17</t>
  </si>
  <si>
    <t>г. Кемерово,                                                                                   ул. Сарыгина, д.14</t>
  </si>
  <si>
    <t>г. Кемерово,                                                                    пр-т Кузнецкий, д.66</t>
  </si>
  <si>
    <t>г. Кемерово,                                                                      ул. Тухачевского, д.31г</t>
  </si>
  <si>
    <t>г. Кемерово,                                                                                                  ул. Халтурина, д.21б</t>
  </si>
  <si>
    <t>г. Кемерово,                                                                                    пр-т Шахтеров, д.48а</t>
  </si>
  <si>
    <t>г. Кемерово,                                                             пр-т Ленинградский, 34а</t>
  </si>
  <si>
    <t>ж/б</t>
  </si>
  <si>
    <t>1992-1993</t>
  </si>
  <si>
    <t>камень/кирпич</t>
  </si>
  <si>
    <t>г. Кемерово,                                                                пр-т Ленина, д.90</t>
  </si>
  <si>
    <t>г. Кемерово,                                                 ул. Ю.Смирнова, д.20</t>
  </si>
  <si>
    <t>г. Кемерово,                                                 пр-т Шахтеров, д.61А</t>
  </si>
  <si>
    <t>г. Кемерово,                                                                             пр-т Химиков, д.16</t>
  </si>
  <si>
    <t>камень, кирпич</t>
  </si>
  <si>
    <t>10 / 12</t>
  </si>
  <si>
    <t>г. Кемерово,                                                                             ул. Патриотов, д.29</t>
  </si>
  <si>
    <t>г. Кемерово,                                                                             ул. Новогодняя, д.17</t>
  </si>
  <si>
    <t>г. Кемерово,                                                                 ул. Инициативная, д.1а</t>
  </si>
  <si>
    <t>г. Кемерово,                                                 ул. Ворошилова, д.12</t>
  </si>
  <si>
    <t>г. Кемерово,                                                 ул. Ворошилова, д.17а</t>
  </si>
  <si>
    <t>г. Кемерово,                                                 пр-т Ленина, д.66а</t>
  </si>
  <si>
    <t>г. Кемерово,                                                 пр-т Ленина, д.69</t>
  </si>
  <si>
    <t>г. Кемерово,                                                 пр-т Ленина, д.72</t>
  </si>
  <si>
    <t>г. Кемерово,                                                 пр-т  Ленина, д.73</t>
  </si>
  <si>
    <t>г. Кемерово,                                                 пр-т Ленина, д.120</t>
  </si>
  <si>
    <t>г. Кемерово,                                                 пр-т Ленина, д.124</t>
  </si>
  <si>
    <t>г. Кемерово,                                                 пр-т  Ленина, д.128</t>
  </si>
  <si>
    <t>г. Кемерово,                                                 пр-т  Ленина, д.130</t>
  </si>
  <si>
    <t>г. Кемерово,                                                 пр-т Ленина, д.135б</t>
  </si>
  <si>
    <t>г. Кемерово,                                                 пр-т Ленина, д.137а</t>
  </si>
  <si>
    <t>г. Кемерово,                                                 пр-т  Ленина, д.137б</t>
  </si>
  <si>
    <t>г. Кемерово,                                                 пр-т Ленина, д.146</t>
  </si>
  <si>
    <t>г. Кемерово,                                                 пр-т Ленинградский, д.5а</t>
  </si>
  <si>
    <t>г. Кемерово,                                                 пр-т Ленинградский, д.5</t>
  </si>
  <si>
    <t>г. Кемерово,                                                 пр-т  Ленинградский, д.34</t>
  </si>
  <si>
    <t>г. Кемерово,                                                 пр-т  Молодежный, д.12а</t>
  </si>
  <si>
    <t>г. Кемерово,                                                 пр-т  Молодежный, д.12б</t>
  </si>
  <si>
    <t>г. Кемерово,                                                 пр-т  Молодежный, д.12в</t>
  </si>
  <si>
    <t>г. Кемерово,                                                 пр-т Октябрьский, д.3а</t>
  </si>
  <si>
    <t>г. Кемерово,                                                 пр-т Октябрьский, д.3б</t>
  </si>
  <si>
    <t>г. Кемерово,                                                 пр-т Октябрьский, д.3в</t>
  </si>
  <si>
    <t>г. Кемерово,                                                 пр-т Октябрьский, д.15</t>
  </si>
  <si>
    <t>г. Кемерово,                                                 пр-т Октябрьский, д.21</t>
  </si>
  <si>
    <t>г. Кемерово,                                                 пр-т Октябрьский, д.33б</t>
  </si>
  <si>
    <t>г. Кемерово,                                                 пр-т Октябрьский, д.75</t>
  </si>
  <si>
    <t>г. Кемерово,                                                 пр-т Октябрьский, д.78</t>
  </si>
  <si>
    <t>г. Кемерово,                                                 пр-т Октябрьский, д.85</t>
  </si>
  <si>
    <t>г. Кемерово,                                                 пр-т Октябрьский, д.87</t>
  </si>
  <si>
    <t>г. Кемерово,                                                 б-р Пионерский, д.10а</t>
  </si>
  <si>
    <t>г. Кемерово,                                                 ул. Попова, д.3</t>
  </si>
  <si>
    <t>г. Кемерово,                                                 ул. Рекордная, д.27</t>
  </si>
  <si>
    <t>г. Кемерово,                                                 ул. Свободы, д.6б</t>
  </si>
  <si>
    <t>г. Кемерово,                                                 ул. Свободы, д.13а</t>
  </si>
  <si>
    <t>г. Кемерово,                                                 ул. Стахановская, д.2</t>
  </si>
  <si>
    <t>г. Кемерово,                                                 б-р Строителей, д.13</t>
  </si>
  <si>
    <t>г. Кемерово,                                                 б-р Строителей, д.20</t>
  </si>
  <si>
    <t>г. Кемерово,                                                 б-р Строителей, д.23</t>
  </si>
  <si>
    <t>г. Кемерово,                                                 б-р Строителей, д.24</t>
  </si>
  <si>
    <t>г. Кемерово,                                                 б-р Строителей, д.31</t>
  </si>
  <si>
    <t>г. Кемерово,                                                 б-р Строителей, д.35</t>
  </si>
  <si>
    <t>г. Кемерово,                                                 ул.Сибиряков-Гвардейцев, д.21</t>
  </si>
  <si>
    <t>г. Кемерово,                                                 ул. Спортивная, д.36</t>
  </si>
  <si>
    <t>г. Кемерово,                                                 ул. У.Громовой, д.1</t>
  </si>
  <si>
    <t>г. Кемерово,                                                 ул. Патриотов, д.21</t>
  </si>
  <si>
    <t>г. Кемерово,                                                 ул. Патриотов, д.38</t>
  </si>
  <si>
    <t>г. Кемерово,                                                 ул. Свободы, д.13</t>
  </si>
  <si>
    <t>г. Кемерово,                                                 ул. Свободы, д.19а</t>
  </si>
  <si>
    <t>г. Кемерово,                                                 ул. Свободы, д.23</t>
  </si>
  <si>
    <t>г. Кемерово,                                                 ул. Свободы, д.27</t>
  </si>
  <si>
    <t>г. Кемерово,                                                 ул. Свободы, д.27а</t>
  </si>
  <si>
    <t>г. Кемерово,                                                 ул. Свободы, д.27б</t>
  </si>
  <si>
    <t>г. Кемерово,                                                 ул. Шорникова, д.5</t>
  </si>
  <si>
    <t>г. Кемерово,                                                                             ул. Халтурина, д.25</t>
  </si>
  <si>
    <t>г. Кемерово,                                                 ул. Буденного, д.23</t>
  </si>
  <si>
    <t>г. Кемерово,                                                 ул. Дзержинского, д.6</t>
  </si>
  <si>
    <t>г. Кемерово,                                                           пр-т Шахтеров, 83а</t>
  </si>
  <si>
    <t>г. Кемерово,                                                                             пр-т Ленина, д.113б</t>
  </si>
  <si>
    <t>г. Кемерово,                                                                             ул. Муромцева, д.13</t>
  </si>
  <si>
    <t>г. Кемерово,                                                                             ул. Агеева, д.6а</t>
  </si>
  <si>
    <t>г. Кемерово,                                                                             б-р Строителей, д.25б</t>
  </si>
  <si>
    <t>г. Кемерово,                                                                             ул. Патриотов, д.10</t>
  </si>
  <si>
    <t>г. Кемерово,                                                                             ул. Металлистов, д.19</t>
  </si>
  <si>
    <t>г. Кемерово,                                                                             ул. Инициативная, д.18а</t>
  </si>
  <si>
    <t>г. Кемерово,                                                                             ул. 40 лет Октября, д.21</t>
  </si>
  <si>
    <t>г. Кемерово,                                                                             ул. 40 лет Октября, д.25</t>
  </si>
  <si>
    <t>г. Кемерово,                                                                             ул. Терешковой, д.20</t>
  </si>
  <si>
    <t>г. Кемерово,                                                                             ул. Леонова, д.19</t>
  </si>
  <si>
    <t>г. Кемерово,                                                                             пр-т Шахтеров, д.73</t>
  </si>
  <si>
    <t>г. Кемерово,                                                                             ул. Тухачевского, д.4</t>
  </si>
  <si>
    <t>г. Кемерово,                                                                             пр-т Ленина, д.84</t>
  </si>
  <si>
    <t>г. Кемерово,                                                                             б-р Строителей, д.34а</t>
  </si>
  <si>
    <t>г. Кемерово,                                                                             ул. Инициативная, д.5</t>
  </si>
  <si>
    <t>г. Кемерово,                                                                             ул. Инициативная, д.5а</t>
  </si>
  <si>
    <t>г. Кемерово,                                                                             ул. Инициативная, д.34</t>
  </si>
  <si>
    <t>г. Кемерово,                                                                             ул. Инициативная, д.36</t>
  </si>
  <si>
    <t>г. Кемерово,                                                                             ул. Халтурина, д.29</t>
  </si>
  <si>
    <t>г. Кемерово,                                                                             ул. Рекордная, д.33а</t>
  </si>
  <si>
    <t>г. Кемерово,                                                                           ул. Гагарина, д.138</t>
  </si>
  <si>
    <t>г. Кемерово,                                                пр-т Ленина, д.65б</t>
  </si>
  <si>
    <t>г. Кемерово,                                                пр-т Ленина, д.82а</t>
  </si>
  <si>
    <t>г. Кемерово,                                                 б-р Пионерский, д.12</t>
  </si>
  <si>
    <t>г. Кемерово,                                                                пр-т Советский, д.28</t>
  </si>
  <si>
    <t>г. Кемерово,                                                           ул. Спортивная, д.24</t>
  </si>
  <si>
    <t>г. Кемерово,                                                                             пр-т Шахтеров, д.65</t>
  </si>
  <si>
    <t>г. Кемерово,                                                           ул. Ю.Смирнова, д.8</t>
  </si>
  <si>
    <t xml:space="preserve">ПРИЛОЖЕНИЕ </t>
  </si>
  <si>
    <t xml:space="preserve">к постановлению администрации </t>
  </si>
  <si>
    <t>города Кемерово</t>
  </si>
  <si>
    <t>Итого по Кемеровскому городскому округу за 2017-2019гг</t>
  </si>
  <si>
    <t>Виды услуг и (или) работ, предусмотренные частями 1, 2 статьи 166 Жилищного кодекса Российской Федерации, абзацем вторым пункта 4 статьи 10
Закона Кемеровской области от 26.12.2013 № 141-ОЗ «О капитальном ремонте общего имущества в многоквартирных домах»</t>
  </si>
  <si>
    <t>Реестр многоквартирных домов, которые подлежат капитальному ремонту в рамках реализации региональной программы капитального ремонта в многоквартирных домах города Кемерово на 2017-2019 год</t>
  </si>
  <si>
    <t>г. Кемерово,                                                 Б-р Строителей, д.1</t>
  </si>
  <si>
    <t>г. Кемерово,                                                 Б-р Строителей, д.5</t>
  </si>
  <si>
    <t>г. Кемерово,                                                 просп. Московский, д.15</t>
  </si>
  <si>
    <t>г. Кемерово,                                                 просп. Московский, д.17</t>
  </si>
  <si>
    <t>г. Кемерово,                                                 просп. Московский, д.29</t>
  </si>
  <si>
    <t>от 14.06.2019 № 1438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</si>
</sst>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"/>
    <numFmt numFmtId="165" formatCode="0.0"/>
    <numFmt numFmtId="166" formatCode="#,##0.000"/>
  </numFmts>
  <fonts count="19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3" fillId="0" borderId="0"/>
    <xf numFmtId="43" fontId="8" fillId="0" borderId="0" applyFont="0" applyFill="0" applyBorder="0" applyAlignment="0" applyProtection="0"/>
  </cellStyleXfs>
  <cellXfs count="224">
    <xf numFmtId="0" fontId="0" fillId="0" borderId="0" xfId="0"/>
    <xf numFmtId="0" fontId="7" fillId="0" borderId="0" xfId="0" applyFont="1" applyFill="1" applyAlignment="1">
      <alignment vertical="center"/>
    </xf>
    <xf numFmtId="14" fontId="7" fillId="0" borderId="7" xfId="0" applyNumberFormat="1" applyFont="1" applyFill="1" applyBorder="1" applyAlignment="1" applyProtection="1">
      <alignment horizontal="left" vertical="center" wrapText="1"/>
      <protection locked="0"/>
    </xf>
    <xf numFmtId="4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/>
    <xf numFmtId="0" fontId="7" fillId="0" borderId="11" xfId="0" applyFont="1" applyFill="1" applyBorder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6" xfId="0" applyFont="1" applyFill="1" applyBorder="1"/>
    <xf numFmtId="1" fontId="2" fillId="0" borderId="0" xfId="0" applyNumberFormat="1" applyFont="1" applyFill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3" fontId="7" fillId="0" borderId="6" xfId="8" applyFont="1" applyFill="1" applyBorder="1" applyAlignment="1">
      <alignment vertical="center"/>
    </xf>
    <xf numFmtId="0" fontId="7" fillId="0" borderId="4" xfId="2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left" vertical="center" wrapText="1" shrinkToFit="1"/>
    </xf>
    <xf numFmtId="4" fontId="9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1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" fontId="7" fillId="0" borderId="19" xfId="0" applyNumberFormat="1" applyFont="1" applyFill="1" applyBorder="1" applyAlignment="1">
      <alignment horizontal="center" vertical="center" textRotation="90" wrapText="1"/>
    </xf>
    <xf numFmtId="164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 wrapText="1"/>
    </xf>
    <xf numFmtId="3" fontId="7" fillId="0" borderId="19" xfId="5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3" fontId="7" fillId="0" borderId="19" xfId="0" applyNumberFormat="1" applyFont="1" applyFill="1" applyBorder="1" applyAlignment="1" applyProtection="1">
      <alignment horizontal="center" vertical="center"/>
      <protection hidden="1"/>
    </xf>
    <xf numFmtId="1" fontId="7" fillId="0" borderId="19" xfId="7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left" vertical="center" wrapText="1" shrinkToFit="1"/>
    </xf>
    <xf numFmtId="0" fontId="7" fillId="3" borderId="19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14" fontId="1" fillId="3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 wrapText="1"/>
    </xf>
    <xf numFmtId="165" fontId="7" fillId="3" borderId="19" xfId="0" applyNumberFormat="1" applyFont="1" applyFill="1" applyBorder="1" applyAlignment="1">
      <alignment horizontal="center" vertical="center"/>
    </xf>
    <xf numFmtId="4" fontId="7" fillId="3" borderId="19" xfId="0" applyNumberFormat="1" applyFont="1" applyFill="1" applyBorder="1" applyAlignment="1">
      <alignment horizontal="center" vertical="center" wrapText="1"/>
    </xf>
    <xf numFmtId="4" fontId="1" fillId="3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65" fontId="7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/>
    </xf>
    <xf numFmtId="3" fontId="7" fillId="0" borderId="19" xfId="1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65" fontId="2" fillId="0" borderId="19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horizontal="center" vertical="center" textRotation="90" wrapText="1"/>
    </xf>
    <xf numFmtId="164" fontId="7" fillId="0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textRotation="90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center" textRotation="90" wrapText="1"/>
    </xf>
    <xf numFmtId="1" fontId="7" fillId="0" borderId="19" xfId="0" applyNumberFormat="1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</cellXfs>
  <cellStyles count="9">
    <cellStyle name="Excel Built-in Normal" xfId="4"/>
    <cellStyle name="Обычный" xfId="0" builtinId="0"/>
    <cellStyle name="Обычный 2" xfId="3"/>
    <cellStyle name="Обычный 2 3" xfId="6"/>
    <cellStyle name="Обычный 4" xfId="2"/>
    <cellStyle name="Обычный_Лист1" xfId="7"/>
    <cellStyle name="Обычный_ОБЩАЯ ТХ-10" xfId="1"/>
    <cellStyle name="Обычный_пустышка" xfId="5"/>
    <cellStyle name="Финансовый" xfId="8" builtinId="3"/>
  </cellStyles>
  <dxfs count="0"/>
  <tableStyles count="0" defaultTableStyle="TableStyleMedium2"/>
  <colors>
    <mruColors>
      <color rgb="FFFF66CC"/>
      <color rgb="FFAA7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1349"/>
  <sheetViews>
    <sheetView tabSelected="1" view="pageBreakPreview" zoomScale="70" zoomScaleNormal="70" zoomScaleSheetLayoutView="70" workbookViewId="0">
      <pane ySplit="16" topLeftCell="A253" activePane="bottomLeft" state="frozen"/>
      <selection pane="bottomLeft" activeCell="A7" sqref="A7:S7"/>
    </sheetView>
  </sheetViews>
  <sheetFormatPr defaultColWidth="9.109375" defaultRowHeight="13.8" x14ac:dyDescent="0.25"/>
  <cols>
    <col min="1" max="1" width="6.5546875" style="32" customWidth="1"/>
    <col min="2" max="2" width="34" style="14" customWidth="1"/>
    <col min="3" max="3" width="6.44140625" style="15" customWidth="1"/>
    <col min="4" max="4" width="6.88671875" style="15" customWidth="1"/>
    <col min="5" max="5" width="11.5546875" style="15" customWidth="1"/>
    <col min="6" max="6" width="5.6640625" style="16" customWidth="1"/>
    <col min="7" max="7" width="4.33203125" style="16" customWidth="1"/>
    <col min="8" max="8" width="16.33203125" style="10" customWidth="1"/>
    <col min="9" max="9" width="13.109375" style="10" customWidth="1"/>
    <col min="10" max="10" width="12.33203125" style="10" customWidth="1"/>
    <col min="11" max="11" width="14.88671875" style="10" customWidth="1"/>
    <col min="12" max="12" width="13.5546875" style="17" customWidth="1"/>
    <col min="13" max="13" width="20.6640625" style="18" customWidth="1"/>
    <col min="14" max="14" width="12.44140625" style="18" customWidth="1"/>
    <col min="15" max="15" width="21.88671875" style="18" customWidth="1"/>
    <col min="16" max="16" width="13.88671875" style="18" customWidth="1"/>
    <col min="17" max="17" width="19.109375" style="18" customWidth="1"/>
    <col min="18" max="18" width="13.33203125" style="18" customWidth="1"/>
    <col min="19" max="19" width="12.33203125" style="15" customWidth="1"/>
    <col min="20" max="16384" width="9.109375" style="19"/>
  </cols>
  <sheetData>
    <row r="1" spans="1:19" ht="16.8" x14ac:dyDescent="0.25">
      <c r="A1" s="20"/>
      <c r="Q1" s="196" t="s">
        <v>449</v>
      </c>
      <c r="R1" s="196"/>
      <c r="S1" s="196"/>
    </row>
    <row r="2" spans="1:19" ht="16.8" x14ac:dyDescent="0.25">
      <c r="A2" s="20"/>
      <c r="Q2" s="196" t="s">
        <v>450</v>
      </c>
      <c r="R2" s="196"/>
      <c r="S2" s="196"/>
    </row>
    <row r="3" spans="1:19" ht="16.8" x14ac:dyDescent="0.25">
      <c r="A3" s="20"/>
      <c r="Q3" s="196" t="s">
        <v>451</v>
      </c>
      <c r="R3" s="196"/>
      <c r="S3" s="196"/>
    </row>
    <row r="4" spans="1:19" ht="16.8" x14ac:dyDescent="0.25">
      <c r="A4" s="20"/>
      <c r="Q4" s="196" t="s">
        <v>460</v>
      </c>
      <c r="R4" s="196"/>
      <c r="S4" s="196"/>
    </row>
    <row r="5" spans="1:19" ht="17.399999999999999" x14ac:dyDescent="0.3">
      <c r="A5" s="197" t="s">
        <v>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</row>
    <row r="6" spans="1:19" ht="17.399999999999999" x14ac:dyDescent="0.3">
      <c r="A6" s="197" t="s">
        <v>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</row>
    <row r="7" spans="1:19" ht="17.399999999999999" x14ac:dyDescent="0.3">
      <c r="A7" s="197" t="s">
        <v>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</row>
    <row r="8" spans="1:19" ht="18" x14ac:dyDescent="0.35">
      <c r="A8" s="165"/>
      <c r="B8" s="166"/>
      <c r="C8" s="167"/>
      <c r="D8" s="167"/>
      <c r="E8" s="167"/>
      <c r="F8" s="168"/>
      <c r="G8" s="169"/>
      <c r="H8" s="170"/>
      <c r="I8" s="170"/>
      <c r="J8" s="170"/>
      <c r="K8" s="170"/>
      <c r="L8" s="171"/>
      <c r="M8" s="172"/>
      <c r="N8" s="172"/>
      <c r="O8" s="172"/>
      <c r="P8" s="172"/>
      <c r="Q8" s="173"/>
      <c r="R8" s="173"/>
      <c r="S8" s="174"/>
    </row>
    <row r="9" spans="1:19" ht="17.399999999999999" x14ac:dyDescent="0.25">
      <c r="A9" s="198" t="s">
        <v>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</row>
    <row r="10" spans="1:19" ht="17.399999999999999" x14ac:dyDescent="0.25">
      <c r="A10" s="198" t="s">
        <v>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</row>
    <row r="11" spans="1:19" ht="12" customHeight="1" x14ac:dyDescent="0.25">
      <c r="A11" s="20"/>
      <c r="B11" s="20"/>
      <c r="C11" s="21"/>
      <c r="D11" s="21"/>
      <c r="E11" s="21"/>
      <c r="F11" s="22"/>
      <c r="G11" s="22"/>
      <c r="H11" s="27"/>
      <c r="I11" s="27"/>
      <c r="J11" s="27"/>
      <c r="K11" s="27"/>
      <c r="L11" s="28"/>
      <c r="M11" s="26"/>
      <c r="N11" s="26"/>
      <c r="O11" s="26"/>
      <c r="P11" s="26"/>
      <c r="Q11" s="26"/>
      <c r="R11" s="26"/>
    </row>
    <row r="12" spans="1:19" ht="28.2" customHeight="1" x14ac:dyDescent="0.25">
      <c r="A12" s="189" t="s">
        <v>5</v>
      </c>
      <c r="B12" s="189" t="s">
        <v>65</v>
      </c>
      <c r="C12" s="201" t="s">
        <v>6</v>
      </c>
      <c r="D12" s="201"/>
      <c r="E12" s="189" t="s">
        <v>7</v>
      </c>
      <c r="F12" s="200" t="s">
        <v>8</v>
      </c>
      <c r="G12" s="200" t="s">
        <v>9</v>
      </c>
      <c r="H12" s="193" t="s">
        <v>10</v>
      </c>
      <c r="I12" s="193" t="s">
        <v>11</v>
      </c>
      <c r="J12" s="193"/>
      <c r="K12" s="193"/>
      <c r="L12" s="194" t="s">
        <v>12</v>
      </c>
      <c r="M12" s="195" t="s">
        <v>13</v>
      </c>
      <c r="N12" s="195"/>
      <c r="O12" s="195"/>
      <c r="P12" s="195"/>
      <c r="Q12" s="195"/>
      <c r="R12" s="202" t="s">
        <v>66</v>
      </c>
      <c r="S12" s="189" t="s">
        <v>14</v>
      </c>
    </row>
    <row r="13" spans="1:19" ht="17.399999999999999" customHeight="1" x14ac:dyDescent="0.25">
      <c r="A13" s="189"/>
      <c r="B13" s="189"/>
      <c r="C13" s="199" t="s">
        <v>15</v>
      </c>
      <c r="D13" s="199" t="s">
        <v>16</v>
      </c>
      <c r="E13" s="189"/>
      <c r="F13" s="200"/>
      <c r="G13" s="200"/>
      <c r="H13" s="193"/>
      <c r="I13" s="193" t="s">
        <v>17</v>
      </c>
      <c r="J13" s="192" t="s">
        <v>18</v>
      </c>
      <c r="K13" s="192" t="s">
        <v>19</v>
      </c>
      <c r="L13" s="194"/>
      <c r="M13" s="195" t="s">
        <v>20</v>
      </c>
      <c r="N13" s="195" t="s">
        <v>21</v>
      </c>
      <c r="O13" s="195"/>
      <c r="P13" s="195"/>
      <c r="Q13" s="195"/>
      <c r="R13" s="202"/>
      <c r="S13" s="189"/>
    </row>
    <row r="14" spans="1:19" ht="103.2" customHeight="1" x14ac:dyDescent="0.25">
      <c r="A14" s="189"/>
      <c r="B14" s="189"/>
      <c r="C14" s="199"/>
      <c r="D14" s="199"/>
      <c r="E14" s="189"/>
      <c r="F14" s="200"/>
      <c r="G14" s="200"/>
      <c r="H14" s="193"/>
      <c r="I14" s="193"/>
      <c r="J14" s="192"/>
      <c r="K14" s="192"/>
      <c r="L14" s="194"/>
      <c r="M14" s="195"/>
      <c r="N14" s="94" t="s">
        <v>22</v>
      </c>
      <c r="O14" s="94" t="s">
        <v>23</v>
      </c>
      <c r="P14" s="94" t="s">
        <v>24</v>
      </c>
      <c r="Q14" s="94" t="s">
        <v>25</v>
      </c>
      <c r="R14" s="202"/>
      <c r="S14" s="189"/>
    </row>
    <row r="15" spans="1:19" ht="19.2" customHeight="1" x14ac:dyDescent="0.25">
      <c r="A15" s="189"/>
      <c r="B15" s="189"/>
      <c r="C15" s="199"/>
      <c r="D15" s="199"/>
      <c r="E15" s="189"/>
      <c r="F15" s="200"/>
      <c r="G15" s="200"/>
      <c r="H15" s="95" t="s">
        <v>26</v>
      </c>
      <c r="I15" s="95" t="s">
        <v>26</v>
      </c>
      <c r="J15" s="95" t="s">
        <v>27</v>
      </c>
      <c r="K15" s="95" t="s">
        <v>26</v>
      </c>
      <c r="L15" s="96" t="s">
        <v>28</v>
      </c>
      <c r="M15" s="97" t="s">
        <v>29</v>
      </c>
      <c r="N15" s="97" t="s">
        <v>29</v>
      </c>
      <c r="O15" s="97" t="s">
        <v>29</v>
      </c>
      <c r="P15" s="97" t="s">
        <v>29</v>
      </c>
      <c r="Q15" s="97" t="s">
        <v>29</v>
      </c>
      <c r="R15" s="98" t="s">
        <v>30</v>
      </c>
      <c r="S15" s="189"/>
    </row>
    <row r="16" spans="1:19" ht="19.2" customHeight="1" x14ac:dyDescent="0.25">
      <c r="A16" s="83">
        <v>1</v>
      </c>
      <c r="B16" s="83">
        <v>2</v>
      </c>
      <c r="C16" s="83">
        <v>3</v>
      </c>
      <c r="D16" s="83">
        <v>4</v>
      </c>
      <c r="E16" s="83">
        <v>5</v>
      </c>
      <c r="F16" s="83">
        <v>6</v>
      </c>
      <c r="G16" s="83">
        <v>7</v>
      </c>
      <c r="H16" s="83">
        <v>8</v>
      </c>
      <c r="I16" s="83">
        <v>9</v>
      </c>
      <c r="J16" s="83">
        <v>10</v>
      </c>
      <c r="K16" s="83">
        <v>11</v>
      </c>
      <c r="L16" s="83">
        <v>12</v>
      </c>
      <c r="M16" s="83">
        <v>13</v>
      </c>
      <c r="N16" s="83">
        <v>14</v>
      </c>
      <c r="O16" s="83">
        <v>15</v>
      </c>
      <c r="P16" s="83">
        <v>16</v>
      </c>
      <c r="Q16" s="83">
        <v>17</v>
      </c>
      <c r="R16" s="83">
        <v>18</v>
      </c>
      <c r="S16" s="83">
        <v>20</v>
      </c>
    </row>
    <row r="17" spans="1:19" ht="36.75" customHeight="1" x14ac:dyDescent="0.25">
      <c r="A17" s="191" t="s">
        <v>452</v>
      </c>
      <c r="B17" s="191"/>
      <c r="C17" s="99" t="s">
        <v>31</v>
      </c>
      <c r="D17" s="99" t="s">
        <v>31</v>
      </c>
      <c r="E17" s="99" t="s">
        <v>31</v>
      </c>
      <c r="F17" s="99" t="s">
        <v>31</v>
      </c>
      <c r="G17" s="99" t="s">
        <v>31</v>
      </c>
      <c r="H17" s="100">
        <f>H18+H187+H238</f>
        <v>2013419.8</v>
      </c>
      <c r="I17" s="100">
        <f t="shared" ref="I17:R17" si="0">I18+I187+I238</f>
        <v>1782325.2</v>
      </c>
      <c r="J17" s="100">
        <f t="shared" si="0"/>
        <v>79678.8</v>
      </c>
      <c r="K17" s="100">
        <f t="shared" si="0"/>
        <v>1655414.6</v>
      </c>
      <c r="L17" s="100">
        <f t="shared" si="0"/>
        <v>76449</v>
      </c>
      <c r="M17" s="100">
        <f t="shared" si="0"/>
        <v>1265232073.3</v>
      </c>
      <c r="N17" s="100">
        <f t="shared" si="0"/>
        <v>0</v>
      </c>
      <c r="O17" s="100">
        <f t="shared" si="0"/>
        <v>0</v>
      </c>
      <c r="P17" s="100">
        <f t="shared" si="0"/>
        <v>70102127.200000003</v>
      </c>
      <c r="Q17" s="100">
        <f t="shared" si="0"/>
        <v>1195129946.0999999</v>
      </c>
      <c r="R17" s="100">
        <f t="shared" si="0"/>
        <v>2073.4</v>
      </c>
      <c r="S17" s="99" t="s">
        <v>31</v>
      </c>
    </row>
    <row r="18" spans="1:19" s="1" customFormat="1" ht="30.75" customHeight="1" x14ac:dyDescent="0.3">
      <c r="A18" s="190" t="s">
        <v>62</v>
      </c>
      <c r="B18" s="190"/>
      <c r="C18" s="99" t="s">
        <v>31</v>
      </c>
      <c r="D18" s="99" t="s">
        <v>31</v>
      </c>
      <c r="E18" s="99" t="s">
        <v>31</v>
      </c>
      <c r="F18" s="101" t="s">
        <v>31</v>
      </c>
      <c r="G18" s="101" t="s">
        <v>31</v>
      </c>
      <c r="H18" s="102">
        <f t="shared" ref="H18:Q18" si="1">SUM(H19:H186)</f>
        <v>951035.1</v>
      </c>
      <c r="I18" s="102">
        <f t="shared" si="1"/>
        <v>835706</v>
      </c>
      <c r="J18" s="102">
        <f t="shared" si="1"/>
        <v>31842</v>
      </c>
      <c r="K18" s="102">
        <f t="shared" si="1"/>
        <v>791268</v>
      </c>
      <c r="L18" s="102">
        <f t="shared" si="1"/>
        <v>36644</v>
      </c>
      <c r="M18" s="102">
        <f>SUM(M19:M186)</f>
        <v>490092149.14999998</v>
      </c>
      <c r="N18" s="102">
        <f t="shared" si="1"/>
        <v>0</v>
      </c>
      <c r="O18" s="102">
        <f t="shared" si="1"/>
        <v>0</v>
      </c>
      <c r="P18" s="102">
        <f t="shared" si="1"/>
        <v>0</v>
      </c>
      <c r="Q18" s="102">
        <f t="shared" si="1"/>
        <v>490092149.14999998</v>
      </c>
      <c r="R18" s="102">
        <f>SUM(M18/I18)</f>
        <v>586.44000000000005</v>
      </c>
      <c r="S18" s="99" t="s">
        <v>31</v>
      </c>
    </row>
    <row r="19" spans="1:19" s="1" customFormat="1" ht="30.75" customHeight="1" x14ac:dyDescent="0.3">
      <c r="A19" s="103">
        <v>1</v>
      </c>
      <c r="B19" s="104" t="s">
        <v>68</v>
      </c>
      <c r="C19" s="105">
        <v>1953</v>
      </c>
      <c r="D19" s="105"/>
      <c r="E19" s="105" t="s">
        <v>33</v>
      </c>
      <c r="F19" s="105">
        <v>2</v>
      </c>
      <c r="G19" s="105">
        <v>1</v>
      </c>
      <c r="H19" s="95">
        <v>540.20000000000005</v>
      </c>
      <c r="I19" s="95">
        <v>491</v>
      </c>
      <c r="J19" s="95">
        <v>0</v>
      </c>
      <c r="K19" s="95">
        <v>491</v>
      </c>
      <c r="L19" s="96">
        <v>25</v>
      </c>
      <c r="M19" s="97">
        <f>SUM('Прил.1.2-реестр МКД'!E11)</f>
        <v>45376.800000000003</v>
      </c>
      <c r="N19" s="97">
        <v>0</v>
      </c>
      <c r="O19" s="97">
        <v>0</v>
      </c>
      <c r="P19" s="97">
        <v>0</v>
      </c>
      <c r="Q19" s="98">
        <f t="shared" ref="Q19:Q80" si="2">M19-O19</f>
        <v>45376.800000000003</v>
      </c>
      <c r="R19" s="98">
        <f>M19/I19</f>
        <v>92.42</v>
      </c>
      <c r="S19" s="106">
        <v>43100</v>
      </c>
    </row>
    <row r="20" spans="1:19" s="1" customFormat="1" ht="30.75" customHeight="1" x14ac:dyDescent="0.3">
      <c r="A20" s="103">
        <v>2</v>
      </c>
      <c r="B20" s="84" t="s">
        <v>71</v>
      </c>
      <c r="C20" s="105">
        <v>1952</v>
      </c>
      <c r="D20" s="105"/>
      <c r="E20" s="105" t="s">
        <v>33</v>
      </c>
      <c r="F20" s="105">
        <v>2</v>
      </c>
      <c r="G20" s="105">
        <v>1</v>
      </c>
      <c r="H20" s="95">
        <v>221.2</v>
      </c>
      <c r="I20" s="95">
        <v>196</v>
      </c>
      <c r="J20" s="95">
        <v>85</v>
      </c>
      <c r="K20" s="95">
        <v>111</v>
      </c>
      <c r="L20" s="107">
        <v>15</v>
      </c>
      <c r="M20" s="97">
        <f>SUM('Прил.1.2-реестр МКД'!E12)</f>
        <v>7520.8</v>
      </c>
      <c r="N20" s="97">
        <v>0</v>
      </c>
      <c r="O20" s="97">
        <v>0</v>
      </c>
      <c r="P20" s="97">
        <v>0</v>
      </c>
      <c r="Q20" s="98">
        <f t="shared" si="2"/>
        <v>7520.8</v>
      </c>
      <c r="R20" s="98">
        <f>M20/I20</f>
        <v>38.369999999999997</v>
      </c>
      <c r="S20" s="106">
        <v>43100</v>
      </c>
    </row>
    <row r="21" spans="1:19" s="1" customFormat="1" ht="30.75" customHeight="1" x14ac:dyDescent="0.3">
      <c r="A21" s="103">
        <v>3</v>
      </c>
      <c r="B21" s="84" t="s">
        <v>72</v>
      </c>
      <c r="C21" s="105">
        <v>1952</v>
      </c>
      <c r="D21" s="105"/>
      <c r="E21" s="105" t="s">
        <v>33</v>
      </c>
      <c r="F21" s="105">
        <v>2</v>
      </c>
      <c r="G21" s="105">
        <v>1</v>
      </c>
      <c r="H21" s="95">
        <v>243.5</v>
      </c>
      <c r="I21" s="95">
        <v>220</v>
      </c>
      <c r="J21" s="95">
        <v>0</v>
      </c>
      <c r="K21" s="95">
        <v>220</v>
      </c>
      <c r="L21" s="107">
        <v>8</v>
      </c>
      <c r="M21" s="97">
        <f>SUM('Прил.1.2-реестр МКД'!E13)</f>
        <v>10470.5</v>
      </c>
      <c r="N21" s="97">
        <v>0</v>
      </c>
      <c r="O21" s="97">
        <v>0</v>
      </c>
      <c r="P21" s="97">
        <v>0</v>
      </c>
      <c r="Q21" s="98">
        <f t="shared" si="2"/>
        <v>10470.5</v>
      </c>
      <c r="R21" s="98">
        <f t="shared" ref="R21" si="3">M21/I21</f>
        <v>47.59</v>
      </c>
      <c r="S21" s="106">
        <v>43100</v>
      </c>
    </row>
    <row r="22" spans="1:19" s="1" customFormat="1" ht="30.75" customHeight="1" x14ac:dyDescent="0.3">
      <c r="A22" s="103">
        <v>4</v>
      </c>
      <c r="B22" s="84" t="s">
        <v>69</v>
      </c>
      <c r="C22" s="105">
        <v>1952</v>
      </c>
      <c r="D22" s="105"/>
      <c r="E22" s="105" t="s">
        <v>33</v>
      </c>
      <c r="F22" s="105">
        <v>2</v>
      </c>
      <c r="G22" s="105">
        <v>1</v>
      </c>
      <c r="H22" s="95">
        <v>244.4</v>
      </c>
      <c r="I22" s="95">
        <v>221</v>
      </c>
      <c r="J22" s="95">
        <v>165</v>
      </c>
      <c r="K22" s="95">
        <v>56</v>
      </c>
      <c r="L22" s="107">
        <v>14</v>
      </c>
      <c r="M22" s="97">
        <f>SUM('Прил.1.2-реестр МКД'!E14)</f>
        <v>10509.2</v>
      </c>
      <c r="N22" s="97">
        <v>0</v>
      </c>
      <c r="O22" s="97">
        <v>0</v>
      </c>
      <c r="P22" s="97">
        <v>0</v>
      </c>
      <c r="Q22" s="98">
        <f t="shared" si="2"/>
        <v>10509.2</v>
      </c>
      <c r="R22" s="98">
        <f t="shared" ref="R22:R81" si="4">SUM(M22/I22)</f>
        <v>47.55</v>
      </c>
      <c r="S22" s="106">
        <v>43100</v>
      </c>
    </row>
    <row r="23" spans="1:19" s="1" customFormat="1" ht="30.75" customHeight="1" x14ac:dyDescent="0.3">
      <c r="A23" s="103">
        <v>5</v>
      </c>
      <c r="B23" s="84" t="s">
        <v>70</v>
      </c>
      <c r="C23" s="105">
        <v>1952</v>
      </c>
      <c r="D23" s="105"/>
      <c r="E23" s="105" t="s">
        <v>33</v>
      </c>
      <c r="F23" s="105">
        <v>2</v>
      </c>
      <c r="G23" s="105">
        <v>1</v>
      </c>
      <c r="H23" s="95">
        <v>240.9</v>
      </c>
      <c r="I23" s="95">
        <v>216</v>
      </c>
      <c r="J23" s="95">
        <v>0</v>
      </c>
      <c r="K23" s="95">
        <v>216</v>
      </c>
      <c r="L23" s="107">
        <v>7</v>
      </c>
      <c r="M23" s="97">
        <f>SUM('Прил.1.2-реестр МКД'!E15)</f>
        <v>10358.700000000001</v>
      </c>
      <c r="N23" s="97">
        <v>0</v>
      </c>
      <c r="O23" s="97">
        <v>0</v>
      </c>
      <c r="P23" s="97">
        <v>0</v>
      </c>
      <c r="Q23" s="98">
        <f t="shared" si="2"/>
        <v>10358.700000000001</v>
      </c>
      <c r="R23" s="98">
        <f t="shared" si="4"/>
        <v>47.96</v>
      </c>
      <c r="S23" s="106">
        <v>43100</v>
      </c>
    </row>
    <row r="24" spans="1:19" s="1" customFormat="1" ht="30.75" customHeight="1" x14ac:dyDescent="0.3">
      <c r="A24" s="103">
        <v>6</v>
      </c>
      <c r="B24" s="84" t="s">
        <v>73</v>
      </c>
      <c r="C24" s="105">
        <v>1964</v>
      </c>
      <c r="D24" s="105"/>
      <c r="E24" s="105" t="s">
        <v>33</v>
      </c>
      <c r="F24" s="105">
        <v>5</v>
      </c>
      <c r="G24" s="105">
        <v>4</v>
      </c>
      <c r="H24" s="95">
        <v>3275</v>
      </c>
      <c r="I24" s="95">
        <v>3005</v>
      </c>
      <c r="J24" s="95">
        <v>172</v>
      </c>
      <c r="K24" s="95">
        <v>2383</v>
      </c>
      <c r="L24" s="96">
        <v>135</v>
      </c>
      <c r="M24" s="97">
        <f>SUM('Прил.1.2-реестр МКД'!E16)</f>
        <v>3628846.76</v>
      </c>
      <c r="N24" s="97">
        <v>0</v>
      </c>
      <c r="O24" s="97">
        <v>0</v>
      </c>
      <c r="P24" s="97">
        <v>0</v>
      </c>
      <c r="Q24" s="98">
        <f t="shared" si="2"/>
        <v>3628846.76</v>
      </c>
      <c r="R24" s="98">
        <f t="shared" si="4"/>
        <v>1207.5999999999999</v>
      </c>
      <c r="S24" s="106">
        <v>43100</v>
      </c>
    </row>
    <row r="25" spans="1:19" s="1" customFormat="1" ht="30.75" customHeight="1" x14ac:dyDescent="0.3">
      <c r="A25" s="103">
        <v>7</v>
      </c>
      <c r="B25" s="84" t="s">
        <v>74</v>
      </c>
      <c r="C25" s="105">
        <v>1947</v>
      </c>
      <c r="D25" s="105"/>
      <c r="E25" s="105" t="s">
        <v>33</v>
      </c>
      <c r="F25" s="105">
        <v>2</v>
      </c>
      <c r="G25" s="105">
        <v>2</v>
      </c>
      <c r="H25" s="95">
        <v>721.9</v>
      </c>
      <c r="I25" s="108">
        <v>634</v>
      </c>
      <c r="J25" s="95">
        <v>51</v>
      </c>
      <c r="K25" s="108">
        <v>583</v>
      </c>
      <c r="L25" s="109">
        <v>12</v>
      </c>
      <c r="M25" s="97">
        <f>SUM('Прил.1.2-реестр МКД'!E17)</f>
        <v>808851.21</v>
      </c>
      <c r="N25" s="97">
        <v>0</v>
      </c>
      <c r="O25" s="97">
        <v>0</v>
      </c>
      <c r="P25" s="97">
        <v>0</v>
      </c>
      <c r="Q25" s="98">
        <f t="shared" si="2"/>
        <v>808851.21</v>
      </c>
      <c r="R25" s="98">
        <f>SUM(M25/I25)</f>
        <v>1275.79</v>
      </c>
      <c r="S25" s="106">
        <v>43100</v>
      </c>
    </row>
    <row r="26" spans="1:19" s="1" customFormat="1" ht="30.75" customHeight="1" x14ac:dyDescent="0.3">
      <c r="A26" s="103">
        <v>8</v>
      </c>
      <c r="B26" s="84" t="s">
        <v>302</v>
      </c>
      <c r="C26" s="105">
        <v>1956</v>
      </c>
      <c r="D26" s="105"/>
      <c r="E26" s="105" t="s">
        <v>33</v>
      </c>
      <c r="F26" s="105">
        <v>2</v>
      </c>
      <c r="G26" s="105">
        <v>2</v>
      </c>
      <c r="H26" s="95">
        <v>910</v>
      </c>
      <c r="I26" s="108">
        <v>838</v>
      </c>
      <c r="J26" s="95">
        <v>0</v>
      </c>
      <c r="K26" s="108">
        <v>838</v>
      </c>
      <c r="L26" s="109">
        <v>38</v>
      </c>
      <c r="M26" s="97">
        <f>SUM('Прил.1.2-реестр МКД'!E18)</f>
        <v>39130</v>
      </c>
      <c r="N26" s="97">
        <v>0</v>
      </c>
      <c r="O26" s="97">
        <v>0</v>
      </c>
      <c r="P26" s="97">
        <v>0</v>
      </c>
      <c r="Q26" s="98">
        <f t="shared" si="2"/>
        <v>39130</v>
      </c>
      <c r="R26" s="98">
        <f t="shared" si="4"/>
        <v>46.69</v>
      </c>
      <c r="S26" s="106">
        <v>43100</v>
      </c>
    </row>
    <row r="27" spans="1:19" s="1" customFormat="1" ht="30.75" customHeight="1" x14ac:dyDescent="0.3">
      <c r="A27" s="103">
        <v>9</v>
      </c>
      <c r="B27" s="84" t="s">
        <v>80</v>
      </c>
      <c r="C27" s="105">
        <v>1974</v>
      </c>
      <c r="D27" s="105"/>
      <c r="E27" s="105" t="s">
        <v>33</v>
      </c>
      <c r="F27" s="105">
        <v>5</v>
      </c>
      <c r="G27" s="105">
        <v>4</v>
      </c>
      <c r="H27" s="95">
        <v>3669.6</v>
      </c>
      <c r="I27" s="108">
        <v>3373</v>
      </c>
      <c r="J27" s="95">
        <v>47</v>
      </c>
      <c r="K27" s="108">
        <v>3326</v>
      </c>
      <c r="L27" s="109">
        <v>70</v>
      </c>
      <c r="M27" s="97">
        <f>SUM('Прил.1.2-реестр МКД'!E19)</f>
        <v>157792.79999999999</v>
      </c>
      <c r="N27" s="97">
        <v>0</v>
      </c>
      <c r="O27" s="97">
        <v>0</v>
      </c>
      <c r="P27" s="97">
        <v>0</v>
      </c>
      <c r="Q27" s="98">
        <f t="shared" si="2"/>
        <v>157792.79999999999</v>
      </c>
      <c r="R27" s="98">
        <f t="shared" si="4"/>
        <v>46.78</v>
      </c>
      <c r="S27" s="106">
        <v>43100</v>
      </c>
    </row>
    <row r="28" spans="1:19" s="1" customFormat="1" ht="30.75" customHeight="1" x14ac:dyDescent="0.3">
      <c r="A28" s="103">
        <v>10</v>
      </c>
      <c r="B28" s="84" t="s">
        <v>79</v>
      </c>
      <c r="C28" s="105">
        <v>1950</v>
      </c>
      <c r="D28" s="105"/>
      <c r="E28" s="105" t="s">
        <v>33</v>
      </c>
      <c r="F28" s="105">
        <v>3</v>
      </c>
      <c r="G28" s="105">
        <v>2</v>
      </c>
      <c r="H28" s="95">
        <v>1184.2</v>
      </c>
      <c r="I28" s="108">
        <v>1035</v>
      </c>
      <c r="J28" s="95">
        <v>251</v>
      </c>
      <c r="K28" s="108">
        <v>570</v>
      </c>
      <c r="L28" s="109">
        <v>26</v>
      </c>
      <c r="M28" s="97">
        <f>SUM('Прил.1.2-реестр МКД'!E20)</f>
        <v>40262.800000000003</v>
      </c>
      <c r="N28" s="97">
        <v>0</v>
      </c>
      <c r="O28" s="97">
        <v>0</v>
      </c>
      <c r="P28" s="97">
        <v>0</v>
      </c>
      <c r="Q28" s="98">
        <f t="shared" si="2"/>
        <v>40262.800000000003</v>
      </c>
      <c r="R28" s="98">
        <f t="shared" si="4"/>
        <v>38.9</v>
      </c>
      <c r="S28" s="106">
        <v>43100</v>
      </c>
    </row>
    <row r="29" spans="1:19" s="1" customFormat="1" ht="30.75" customHeight="1" x14ac:dyDescent="0.3">
      <c r="A29" s="103">
        <v>11</v>
      </c>
      <c r="B29" s="84" t="s">
        <v>78</v>
      </c>
      <c r="C29" s="105">
        <v>1956</v>
      </c>
      <c r="D29" s="105"/>
      <c r="E29" s="105" t="s">
        <v>33</v>
      </c>
      <c r="F29" s="105">
        <v>2</v>
      </c>
      <c r="G29" s="105">
        <v>2</v>
      </c>
      <c r="H29" s="95">
        <v>733.6</v>
      </c>
      <c r="I29" s="95">
        <v>646</v>
      </c>
      <c r="J29" s="95">
        <v>172</v>
      </c>
      <c r="K29" s="95">
        <v>474</v>
      </c>
      <c r="L29" s="96">
        <v>38</v>
      </c>
      <c r="M29" s="97">
        <f>SUM('Прил.1.2-реестр МКД'!E21)</f>
        <v>31544.799999999999</v>
      </c>
      <c r="N29" s="97">
        <v>0</v>
      </c>
      <c r="O29" s="97">
        <v>0</v>
      </c>
      <c r="P29" s="97">
        <v>0</v>
      </c>
      <c r="Q29" s="98">
        <f t="shared" si="2"/>
        <v>31544.799999999999</v>
      </c>
      <c r="R29" s="98">
        <f t="shared" si="4"/>
        <v>48.83</v>
      </c>
      <c r="S29" s="106">
        <v>43100</v>
      </c>
    </row>
    <row r="30" spans="1:19" s="1" customFormat="1" ht="30.75" customHeight="1" x14ac:dyDescent="0.3">
      <c r="A30" s="103">
        <v>12</v>
      </c>
      <c r="B30" s="84" t="s">
        <v>81</v>
      </c>
      <c r="C30" s="105">
        <v>1956</v>
      </c>
      <c r="D30" s="105"/>
      <c r="E30" s="105" t="s">
        <v>33</v>
      </c>
      <c r="F30" s="105">
        <v>2</v>
      </c>
      <c r="G30" s="105">
        <v>2</v>
      </c>
      <c r="H30" s="95">
        <v>797.9</v>
      </c>
      <c r="I30" s="95">
        <v>704</v>
      </c>
      <c r="J30" s="95">
        <v>129</v>
      </c>
      <c r="K30" s="95">
        <v>575</v>
      </c>
      <c r="L30" s="96">
        <v>36</v>
      </c>
      <c r="M30" s="97">
        <f>SUM('Прил.1.2-реестр МКД'!E22)</f>
        <v>34309.699999999997</v>
      </c>
      <c r="N30" s="97">
        <v>0</v>
      </c>
      <c r="O30" s="97">
        <v>0</v>
      </c>
      <c r="P30" s="97">
        <v>0</v>
      </c>
      <c r="Q30" s="98">
        <f t="shared" si="2"/>
        <v>34309.699999999997</v>
      </c>
      <c r="R30" s="98">
        <f t="shared" si="4"/>
        <v>48.74</v>
      </c>
      <c r="S30" s="106">
        <v>43100</v>
      </c>
    </row>
    <row r="31" spans="1:19" s="1" customFormat="1" ht="30.75" customHeight="1" x14ac:dyDescent="0.3">
      <c r="A31" s="103">
        <v>13</v>
      </c>
      <c r="B31" s="104" t="s">
        <v>82</v>
      </c>
      <c r="C31" s="105">
        <v>1976</v>
      </c>
      <c r="D31" s="103"/>
      <c r="E31" s="105" t="s">
        <v>34</v>
      </c>
      <c r="F31" s="105">
        <v>5</v>
      </c>
      <c r="G31" s="105">
        <v>4</v>
      </c>
      <c r="H31" s="95">
        <v>3044.9</v>
      </c>
      <c r="I31" s="108">
        <v>2736</v>
      </c>
      <c r="J31" s="95">
        <v>114</v>
      </c>
      <c r="K31" s="108">
        <v>2623</v>
      </c>
      <c r="L31" s="109">
        <v>125</v>
      </c>
      <c r="M31" s="97">
        <f>SUM('Прил.1.2-реестр МКД'!E23)</f>
        <v>155289.9</v>
      </c>
      <c r="N31" s="97">
        <v>0</v>
      </c>
      <c r="O31" s="97">
        <v>0</v>
      </c>
      <c r="P31" s="97">
        <v>0</v>
      </c>
      <c r="Q31" s="98">
        <f t="shared" si="2"/>
        <v>155289.9</v>
      </c>
      <c r="R31" s="98">
        <f t="shared" si="4"/>
        <v>56.76</v>
      </c>
      <c r="S31" s="106">
        <v>43100</v>
      </c>
    </row>
    <row r="32" spans="1:19" s="1" customFormat="1" ht="30.75" customHeight="1" x14ac:dyDescent="0.3">
      <c r="A32" s="103">
        <v>14</v>
      </c>
      <c r="B32" s="110" t="s">
        <v>83</v>
      </c>
      <c r="C32" s="105">
        <v>1974</v>
      </c>
      <c r="D32" s="103"/>
      <c r="E32" s="105" t="s">
        <v>34</v>
      </c>
      <c r="F32" s="96">
        <v>5</v>
      </c>
      <c r="G32" s="96">
        <v>8</v>
      </c>
      <c r="H32" s="95">
        <v>6370.9</v>
      </c>
      <c r="I32" s="95">
        <v>5767</v>
      </c>
      <c r="J32" s="95">
        <v>0</v>
      </c>
      <c r="K32" s="95">
        <v>5767</v>
      </c>
      <c r="L32" s="96">
        <v>283</v>
      </c>
      <c r="M32" s="97">
        <f>SUM('Прил.1.2-реестр МКД'!E24)</f>
        <v>5641526.2300000004</v>
      </c>
      <c r="N32" s="97">
        <v>0</v>
      </c>
      <c r="O32" s="97">
        <v>0</v>
      </c>
      <c r="P32" s="97">
        <v>0</v>
      </c>
      <c r="Q32" s="98">
        <f t="shared" si="2"/>
        <v>5641526.2300000004</v>
      </c>
      <c r="R32" s="98">
        <f t="shared" si="4"/>
        <v>978.24</v>
      </c>
      <c r="S32" s="106">
        <v>43100</v>
      </c>
    </row>
    <row r="33" spans="1:19" s="1" customFormat="1" ht="30.75" customHeight="1" x14ac:dyDescent="0.3">
      <c r="A33" s="103">
        <v>15</v>
      </c>
      <c r="B33" s="84" t="s">
        <v>84</v>
      </c>
      <c r="C33" s="105">
        <v>1952</v>
      </c>
      <c r="D33" s="105"/>
      <c r="E33" s="105" t="s">
        <v>33</v>
      </c>
      <c r="F33" s="105">
        <v>2</v>
      </c>
      <c r="G33" s="105">
        <v>1</v>
      </c>
      <c r="H33" s="95">
        <v>401</v>
      </c>
      <c r="I33" s="95">
        <v>360</v>
      </c>
      <c r="J33" s="95">
        <v>84</v>
      </c>
      <c r="K33" s="95">
        <v>276</v>
      </c>
      <c r="L33" s="96">
        <v>19</v>
      </c>
      <c r="M33" s="97">
        <f>SUM('Прил.1.2-реестр МКД'!E25)</f>
        <v>17243</v>
      </c>
      <c r="N33" s="97">
        <v>0</v>
      </c>
      <c r="O33" s="97">
        <v>0</v>
      </c>
      <c r="P33" s="97">
        <v>0</v>
      </c>
      <c r="Q33" s="98">
        <f t="shared" si="2"/>
        <v>17243</v>
      </c>
      <c r="R33" s="98">
        <f t="shared" si="4"/>
        <v>47.9</v>
      </c>
      <c r="S33" s="106">
        <v>43100</v>
      </c>
    </row>
    <row r="34" spans="1:19" s="1" customFormat="1" ht="30.75" customHeight="1" x14ac:dyDescent="0.3">
      <c r="A34" s="103">
        <v>16</v>
      </c>
      <c r="B34" s="84" t="s">
        <v>85</v>
      </c>
      <c r="C34" s="105">
        <v>1956</v>
      </c>
      <c r="D34" s="103"/>
      <c r="E34" s="105" t="s">
        <v>33</v>
      </c>
      <c r="F34" s="105">
        <v>4</v>
      </c>
      <c r="G34" s="105">
        <v>3</v>
      </c>
      <c r="H34" s="95">
        <v>2692.4</v>
      </c>
      <c r="I34" s="95">
        <v>2440</v>
      </c>
      <c r="J34" s="95">
        <v>0</v>
      </c>
      <c r="K34" s="95">
        <v>1738</v>
      </c>
      <c r="L34" s="96">
        <v>53</v>
      </c>
      <c r="M34" s="97">
        <f>SUM('Прил.1.2-реестр МКД'!E26)</f>
        <v>3203184.52</v>
      </c>
      <c r="N34" s="97">
        <v>0</v>
      </c>
      <c r="O34" s="97">
        <v>0</v>
      </c>
      <c r="P34" s="97">
        <v>0</v>
      </c>
      <c r="Q34" s="98">
        <f t="shared" si="2"/>
        <v>3203184.52</v>
      </c>
      <c r="R34" s="98">
        <f t="shared" si="4"/>
        <v>1312.78</v>
      </c>
      <c r="S34" s="106">
        <v>43100</v>
      </c>
    </row>
    <row r="35" spans="1:19" s="1" customFormat="1" ht="30.75" customHeight="1" x14ac:dyDescent="0.3">
      <c r="A35" s="103">
        <v>17</v>
      </c>
      <c r="B35" s="84" t="s">
        <v>86</v>
      </c>
      <c r="C35" s="105">
        <v>1965</v>
      </c>
      <c r="D35" s="103"/>
      <c r="E35" s="105" t="s">
        <v>33</v>
      </c>
      <c r="F35" s="105">
        <v>5</v>
      </c>
      <c r="G35" s="105">
        <v>4</v>
      </c>
      <c r="H35" s="95">
        <v>3530.5</v>
      </c>
      <c r="I35" s="95">
        <v>3252</v>
      </c>
      <c r="J35" s="95">
        <v>74</v>
      </c>
      <c r="K35" s="95">
        <v>3179</v>
      </c>
      <c r="L35" s="96">
        <v>140</v>
      </c>
      <c r="M35" s="97">
        <f>SUM('Прил.1.2-реестр МКД'!E27)</f>
        <v>3603687.96</v>
      </c>
      <c r="N35" s="97">
        <v>0</v>
      </c>
      <c r="O35" s="97">
        <v>0</v>
      </c>
      <c r="P35" s="97">
        <v>0</v>
      </c>
      <c r="Q35" s="98">
        <f t="shared" si="2"/>
        <v>3603687.96</v>
      </c>
      <c r="R35" s="98">
        <f t="shared" si="4"/>
        <v>1108.1500000000001</v>
      </c>
      <c r="S35" s="106">
        <v>43100</v>
      </c>
    </row>
    <row r="36" spans="1:19" s="1" customFormat="1" ht="30.75" customHeight="1" x14ac:dyDescent="0.3">
      <c r="A36" s="103">
        <v>18</v>
      </c>
      <c r="B36" s="84" t="s">
        <v>88</v>
      </c>
      <c r="C36" s="105">
        <v>1960</v>
      </c>
      <c r="D36" s="105"/>
      <c r="E36" s="105" t="s">
        <v>33</v>
      </c>
      <c r="F36" s="105">
        <v>5</v>
      </c>
      <c r="G36" s="105">
        <v>3</v>
      </c>
      <c r="H36" s="95">
        <v>2725</v>
      </c>
      <c r="I36" s="108">
        <v>2533</v>
      </c>
      <c r="J36" s="95">
        <v>76</v>
      </c>
      <c r="K36" s="108">
        <v>2457</v>
      </c>
      <c r="L36" s="109">
        <v>128</v>
      </c>
      <c r="M36" s="97">
        <f>SUM('Прил.1.2-реестр МКД'!E28)</f>
        <v>2687456.6</v>
      </c>
      <c r="N36" s="97">
        <v>0</v>
      </c>
      <c r="O36" s="97">
        <v>0</v>
      </c>
      <c r="P36" s="97">
        <v>0</v>
      </c>
      <c r="Q36" s="98">
        <f t="shared" si="2"/>
        <v>2687456.6</v>
      </c>
      <c r="R36" s="98">
        <f t="shared" si="4"/>
        <v>1060.98</v>
      </c>
      <c r="S36" s="106">
        <v>43100</v>
      </c>
    </row>
    <row r="37" spans="1:19" s="1" customFormat="1" ht="30.75" customHeight="1" x14ac:dyDescent="0.3">
      <c r="A37" s="103">
        <v>19</v>
      </c>
      <c r="B37" s="84" t="s">
        <v>87</v>
      </c>
      <c r="C37" s="105">
        <v>1959</v>
      </c>
      <c r="D37" s="103"/>
      <c r="E37" s="105" t="s">
        <v>33</v>
      </c>
      <c r="F37" s="105">
        <v>4</v>
      </c>
      <c r="G37" s="105">
        <v>4</v>
      </c>
      <c r="H37" s="95">
        <v>2817</v>
      </c>
      <c r="I37" s="108">
        <v>2600</v>
      </c>
      <c r="J37" s="95">
        <v>149</v>
      </c>
      <c r="K37" s="108">
        <v>2451</v>
      </c>
      <c r="L37" s="109">
        <v>155</v>
      </c>
      <c r="M37" s="97">
        <f>SUM('Прил.1.2-реестр МКД'!E29)</f>
        <v>3436421.76</v>
      </c>
      <c r="N37" s="97">
        <v>0</v>
      </c>
      <c r="O37" s="97">
        <v>0</v>
      </c>
      <c r="P37" s="97">
        <v>0</v>
      </c>
      <c r="Q37" s="98">
        <f t="shared" si="2"/>
        <v>3436421.76</v>
      </c>
      <c r="R37" s="98">
        <f t="shared" si="4"/>
        <v>1321.7</v>
      </c>
      <c r="S37" s="106">
        <v>43100</v>
      </c>
    </row>
    <row r="38" spans="1:19" s="1" customFormat="1" ht="30.75" customHeight="1" x14ac:dyDescent="0.3">
      <c r="A38" s="103">
        <v>20</v>
      </c>
      <c r="B38" s="84" t="s">
        <v>92</v>
      </c>
      <c r="C38" s="105">
        <v>1948</v>
      </c>
      <c r="D38" s="105"/>
      <c r="E38" s="105" t="s">
        <v>33</v>
      </c>
      <c r="F38" s="111">
        <v>2</v>
      </c>
      <c r="G38" s="111">
        <v>2</v>
      </c>
      <c r="H38" s="95">
        <v>682.4</v>
      </c>
      <c r="I38" s="95">
        <v>627</v>
      </c>
      <c r="J38" s="95">
        <v>56</v>
      </c>
      <c r="K38" s="95">
        <v>535</v>
      </c>
      <c r="L38" s="112">
        <v>17</v>
      </c>
      <c r="M38" s="97">
        <f>SUM('Прил.1.2-реестр МКД'!E30)</f>
        <v>366707.43</v>
      </c>
      <c r="N38" s="97">
        <v>0</v>
      </c>
      <c r="O38" s="97">
        <v>0</v>
      </c>
      <c r="P38" s="97">
        <v>0</v>
      </c>
      <c r="Q38" s="98">
        <f t="shared" si="2"/>
        <v>366707.43</v>
      </c>
      <c r="R38" s="98">
        <f t="shared" si="4"/>
        <v>584.86</v>
      </c>
      <c r="S38" s="106">
        <v>43100</v>
      </c>
    </row>
    <row r="39" spans="1:19" s="1" customFormat="1" ht="30.75" customHeight="1" x14ac:dyDescent="0.3">
      <c r="A39" s="103">
        <v>21</v>
      </c>
      <c r="B39" s="84" t="s">
        <v>93</v>
      </c>
      <c r="C39" s="105">
        <v>1952</v>
      </c>
      <c r="D39" s="105"/>
      <c r="E39" s="105" t="s">
        <v>33</v>
      </c>
      <c r="F39" s="111">
        <v>3</v>
      </c>
      <c r="G39" s="111">
        <v>3</v>
      </c>
      <c r="H39" s="95">
        <v>1625.4</v>
      </c>
      <c r="I39" s="95">
        <v>1454</v>
      </c>
      <c r="J39" s="95">
        <v>0</v>
      </c>
      <c r="K39" s="95">
        <v>978</v>
      </c>
      <c r="L39" s="112">
        <v>41</v>
      </c>
      <c r="M39" s="97">
        <f>SUM('Прил.1.2-реестр МКД'!E31)</f>
        <v>69892.2</v>
      </c>
      <c r="N39" s="97">
        <v>0</v>
      </c>
      <c r="O39" s="97">
        <v>0</v>
      </c>
      <c r="P39" s="97">
        <v>0</v>
      </c>
      <c r="Q39" s="98">
        <f t="shared" si="2"/>
        <v>69892.2</v>
      </c>
      <c r="R39" s="98">
        <f t="shared" si="4"/>
        <v>48.07</v>
      </c>
      <c r="S39" s="106">
        <v>43100</v>
      </c>
    </row>
    <row r="40" spans="1:19" s="1" customFormat="1" ht="30.75" customHeight="1" x14ac:dyDescent="0.3">
      <c r="A40" s="103">
        <v>22</v>
      </c>
      <c r="B40" s="84" t="s">
        <v>94</v>
      </c>
      <c r="C40" s="105">
        <v>1952</v>
      </c>
      <c r="D40" s="105"/>
      <c r="E40" s="105" t="s">
        <v>33</v>
      </c>
      <c r="F40" s="111">
        <v>3</v>
      </c>
      <c r="G40" s="111">
        <v>3</v>
      </c>
      <c r="H40" s="95">
        <v>1690.5</v>
      </c>
      <c r="I40" s="95">
        <v>1471</v>
      </c>
      <c r="J40" s="95">
        <v>0</v>
      </c>
      <c r="K40" s="95">
        <v>981</v>
      </c>
      <c r="L40" s="112">
        <v>33</v>
      </c>
      <c r="M40" s="97">
        <f>SUM('Прил.1.2-реестр МКД'!E32)</f>
        <v>950701.7</v>
      </c>
      <c r="N40" s="97">
        <v>0</v>
      </c>
      <c r="O40" s="97">
        <v>0</v>
      </c>
      <c r="P40" s="97">
        <v>0</v>
      </c>
      <c r="Q40" s="98">
        <f t="shared" si="2"/>
        <v>950701.7</v>
      </c>
      <c r="R40" s="98">
        <f t="shared" si="4"/>
        <v>646.29999999999995</v>
      </c>
      <c r="S40" s="106">
        <v>43100</v>
      </c>
    </row>
    <row r="41" spans="1:19" s="1" customFormat="1" ht="30.75" customHeight="1" x14ac:dyDescent="0.3">
      <c r="A41" s="103">
        <v>23</v>
      </c>
      <c r="B41" s="84" t="s">
        <v>95</v>
      </c>
      <c r="C41" s="105">
        <v>1967</v>
      </c>
      <c r="D41" s="105"/>
      <c r="E41" s="105" t="s">
        <v>33</v>
      </c>
      <c r="F41" s="105">
        <v>5</v>
      </c>
      <c r="G41" s="105">
        <v>6</v>
      </c>
      <c r="H41" s="95">
        <v>6396.6</v>
      </c>
      <c r="I41" s="95">
        <v>5769</v>
      </c>
      <c r="J41" s="95">
        <v>197</v>
      </c>
      <c r="K41" s="95">
        <v>5572</v>
      </c>
      <c r="L41" s="96">
        <v>271</v>
      </c>
      <c r="M41" s="97">
        <f>SUM('Прил.1.2-реестр МКД'!E33)</f>
        <v>5452868.4800000004</v>
      </c>
      <c r="N41" s="97">
        <v>0</v>
      </c>
      <c r="O41" s="97">
        <v>0</v>
      </c>
      <c r="P41" s="97">
        <v>0</v>
      </c>
      <c r="Q41" s="98">
        <f t="shared" si="2"/>
        <v>5452868.4800000004</v>
      </c>
      <c r="R41" s="98">
        <f t="shared" si="4"/>
        <v>945.2</v>
      </c>
      <c r="S41" s="106">
        <v>43100</v>
      </c>
    </row>
    <row r="42" spans="1:19" s="1" customFormat="1" ht="30.75" customHeight="1" x14ac:dyDescent="0.3">
      <c r="A42" s="103">
        <v>24</v>
      </c>
      <c r="B42" s="110" t="s">
        <v>89</v>
      </c>
      <c r="C42" s="105">
        <v>1976</v>
      </c>
      <c r="D42" s="103"/>
      <c r="E42" s="103" t="s">
        <v>34</v>
      </c>
      <c r="F42" s="105">
        <v>5</v>
      </c>
      <c r="G42" s="105">
        <v>8</v>
      </c>
      <c r="H42" s="95">
        <v>6384.3</v>
      </c>
      <c r="I42" s="95">
        <v>5763</v>
      </c>
      <c r="J42" s="95">
        <v>408</v>
      </c>
      <c r="K42" s="95">
        <v>5355</v>
      </c>
      <c r="L42" s="96">
        <v>271</v>
      </c>
      <c r="M42" s="97">
        <f>SUM('Прил.1.2-реестр МКД'!E34)</f>
        <v>4639070.26</v>
      </c>
      <c r="N42" s="97">
        <v>0</v>
      </c>
      <c r="O42" s="97">
        <v>0</v>
      </c>
      <c r="P42" s="97">
        <v>0</v>
      </c>
      <c r="Q42" s="98">
        <f t="shared" si="2"/>
        <v>4639070.26</v>
      </c>
      <c r="R42" s="98">
        <f t="shared" si="4"/>
        <v>804.97</v>
      </c>
      <c r="S42" s="106">
        <v>43100</v>
      </c>
    </row>
    <row r="43" spans="1:19" s="1" customFormat="1" ht="30.75" customHeight="1" x14ac:dyDescent="0.3">
      <c r="A43" s="103">
        <v>25</v>
      </c>
      <c r="B43" s="110" t="s">
        <v>90</v>
      </c>
      <c r="C43" s="113">
        <v>1972</v>
      </c>
      <c r="D43" s="103"/>
      <c r="E43" s="103" t="s">
        <v>34</v>
      </c>
      <c r="F43" s="105">
        <v>5</v>
      </c>
      <c r="G43" s="105">
        <v>6</v>
      </c>
      <c r="H43" s="95">
        <v>4855.8</v>
      </c>
      <c r="I43" s="95">
        <v>4398</v>
      </c>
      <c r="J43" s="95">
        <v>228</v>
      </c>
      <c r="K43" s="95">
        <v>4001</v>
      </c>
      <c r="L43" s="96">
        <v>208</v>
      </c>
      <c r="M43" s="97">
        <f>SUM('Прил.1.2-реестр МКД'!E35)</f>
        <v>3965809.48</v>
      </c>
      <c r="N43" s="97">
        <v>0</v>
      </c>
      <c r="O43" s="97">
        <v>0</v>
      </c>
      <c r="P43" s="97">
        <v>0</v>
      </c>
      <c r="Q43" s="98">
        <f t="shared" si="2"/>
        <v>3965809.48</v>
      </c>
      <c r="R43" s="98">
        <f t="shared" si="4"/>
        <v>901.73</v>
      </c>
      <c r="S43" s="106">
        <v>43100</v>
      </c>
    </row>
    <row r="44" spans="1:19" s="1" customFormat="1" ht="30.75" customHeight="1" x14ac:dyDescent="0.3">
      <c r="A44" s="103">
        <v>26</v>
      </c>
      <c r="B44" s="110" t="s">
        <v>96</v>
      </c>
      <c r="C44" s="114">
        <v>1976</v>
      </c>
      <c r="D44" s="103"/>
      <c r="E44" s="103" t="s">
        <v>34</v>
      </c>
      <c r="F44" s="105">
        <v>5</v>
      </c>
      <c r="G44" s="105">
        <v>4</v>
      </c>
      <c r="H44" s="95">
        <v>3027.2</v>
      </c>
      <c r="I44" s="95">
        <v>2717</v>
      </c>
      <c r="J44" s="95">
        <v>256</v>
      </c>
      <c r="K44" s="95">
        <v>2341</v>
      </c>
      <c r="L44" s="96">
        <v>121</v>
      </c>
      <c r="M44" s="97">
        <f>SUM('Прил.1.2-реестр МКД'!E36)</f>
        <v>2942579.18</v>
      </c>
      <c r="N44" s="97">
        <v>0</v>
      </c>
      <c r="O44" s="97">
        <v>0</v>
      </c>
      <c r="P44" s="97">
        <v>0</v>
      </c>
      <c r="Q44" s="98">
        <f t="shared" si="2"/>
        <v>2942579.18</v>
      </c>
      <c r="R44" s="98">
        <f t="shared" si="4"/>
        <v>1083.03</v>
      </c>
      <c r="S44" s="106">
        <v>43100</v>
      </c>
    </row>
    <row r="45" spans="1:19" s="1" customFormat="1" ht="30.75" customHeight="1" x14ac:dyDescent="0.3">
      <c r="A45" s="103">
        <v>27</v>
      </c>
      <c r="B45" s="110" t="s">
        <v>97</v>
      </c>
      <c r="C45" s="105">
        <v>1974</v>
      </c>
      <c r="D45" s="105"/>
      <c r="E45" s="105" t="s">
        <v>34</v>
      </c>
      <c r="F45" s="105">
        <v>5</v>
      </c>
      <c r="G45" s="105">
        <v>6</v>
      </c>
      <c r="H45" s="95">
        <v>4781.8999999999996</v>
      </c>
      <c r="I45" s="108">
        <v>4332</v>
      </c>
      <c r="J45" s="95">
        <v>0</v>
      </c>
      <c r="K45" s="108">
        <v>4067</v>
      </c>
      <c r="L45" s="109">
        <v>85</v>
      </c>
      <c r="M45" s="97">
        <f>SUM('Прил.1.2-реестр МКД'!E37)</f>
        <v>205621.7</v>
      </c>
      <c r="N45" s="97">
        <v>0</v>
      </c>
      <c r="O45" s="97">
        <v>0</v>
      </c>
      <c r="P45" s="97">
        <v>0</v>
      </c>
      <c r="Q45" s="98">
        <f t="shared" si="2"/>
        <v>205621.7</v>
      </c>
      <c r="R45" s="98">
        <f t="shared" si="4"/>
        <v>47.47</v>
      </c>
      <c r="S45" s="106">
        <v>43100</v>
      </c>
    </row>
    <row r="46" spans="1:19" s="1" customFormat="1" ht="30.75" customHeight="1" x14ac:dyDescent="0.3">
      <c r="A46" s="103">
        <v>28</v>
      </c>
      <c r="B46" s="84" t="s">
        <v>98</v>
      </c>
      <c r="C46" s="105">
        <v>1975</v>
      </c>
      <c r="D46" s="103"/>
      <c r="E46" s="105" t="s">
        <v>34</v>
      </c>
      <c r="F46" s="105">
        <v>5</v>
      </c>
      <c r="G46" s="105">
        <v>4</v>
      </c>
      <c r="H46" s="95">
        <v>3008.4</v>
      </c>
      <c r="I46" s="95">
        <v>2706</v>
      </c>
      <c r="J46" s="95">
        <v>196</v>
      </c>
      <c r="K46" s="95">
        <v>2510</v>
      </c>
      <c r="L46" s="96">
        <v>140</v>
      </c>
      <c r="M46" s="97">
        <f>SUM('Прил.1.2-реестр МКД'!E38)</f>
        <v>2605314.4700000002</v>
      </c>
      <c r="N46" s="97">
        <v>0</v>
      </c>
      <c r="O46" s="97">
        <v>0</v>
      </c>
      <c r="P46" s="97">
        <v>0</v>
      </c>
      <c r="Q46" s="98">
        <f t="shared" si="2"/>
        <v>2605314.4700000002</v>
      </c>
      <c r="R46" s="98">
        <f t="shared" si="4"/>
        <v>962.79</v>
      </c>
      <c r="S46" s="106">
        <v>43100</v>
      </c>
    </row>
    <row r="47" spans="1:19" s="1" customFormat="1" ht="30.75" customHeight="1" x14ac:dyDescent="0.3">
      <c r="A47" s="103">
        <v>29</v>
      </c>
      <c r="B47" s="110" t="s">
        <v>99</v>
      </c>
      <c r="C47" s="105">
        <v>1981</v>
      </c>
      <c r="D47" s="105"/>
      <c r="E47" s="103" t="s">
        <v>34</v>
      </c>
      <c r="F47" s="105">
        <v>9</v>
      </c>
      <c r="G47" s="105">
        <v>2</v>
      </c>
      <c r="H47" s="95">
        <v>4316.6000000000004</v>
      </c>
      <c r="I47" s="95">
        <v>3833</v>
      </c>
      <c r="J47" s="95">
        <v>197</v>
      </c>
      <c r="K47" s="95">
        <v>3636</v>
      </c>
      <c r="L47" s="96">
        <v>193</v>
      </c>
      <c r="M47" s="97">
        <f>SUM('Прил.1.2-реестр МКД'!E39)</f>
        <v>1861027.45</v>
      </c>
      <c r="N47" s="97">
        <v>0</v>
      </c>
      <c r="O47" s="97">
        <v>0</v>
      </c>
      <c r="P47" s="97">
        <v>0</v>
      </c>
      <c r="Q47" s="98">
        <f t="shared" si="2"/>
        <v>1861027.45</v>
      </c>
      <c r="R47" s="98">
        <f t="shared" si="4"/>
        <v>485.53</v>
      </c>
      <c r="S47" s="106">
        <v>43100</v>
      </c>
    </row>
    <row r="48" spans="1:19" s="1" customFormat="1" ht="30.75" customHeight="1" x14ac:dyDescent="0.3">
      <c r="A48" s="103">
        <v>30</v>
      </c>
      <c r="B48" s="84" t="s">
        <v>101</v>
      </c>
      <c r="C48" s="105">
        <v>1980</v>
      </c>
      <c r="D48" s="105"/>
      <c r="E48" s="105" t="s">
        <v>34</v>
      </c>
      <c r="F48" s="105">
        <v>5</v>
      </c>
      <c r="G48" s="105">
        <v>4</v>
      </c>
      <c r="H48" s="95">
        <v>2999.9</v>
      </c>
      <c r="I48" s="95">
        <v>2697</v>
      </c>
      <c r="J48" s="95">
        <v>411</v>
      </c>
      <c r="K48" s="95">
        <v>2286</v>
      </c>
      <c r="L48" s="96">
        <v>137</v>
      </c>
      <c r="M48" s="97">
        <f>SUM('Прил.1.2-реестр МКД'!E40)</f>
        <v>128995.7</v>
      </c>
      <c r="N48" s="97">
        <v>0</v>
      </c>
      <c r="O48" s="97">
        <v>0</v>
      </c>
      <c r="P48" s="97">
        <v>0</v>
      </c>
      <c r="Q48" s="98">
        <f t="shared" si="2"/>
        <v>128995.7</v>
      </c>
      <c r="R48" s="98">
        <f t="shared" si="4"/>
        <v>47.83</v>
      </c>
      <c r="S48" s="106">
        <v>43100</v>
      </c>
    </row>
    <row r="49" spans="1:19" s="1" customFormat="1" ht="30.75" customHeight="1" x14ac:dyDescent="0.3">
      <c r="A49" s="103">
        <v>31</v>
      </c>
      <c r="B49" s="84" t="s">
        <v>106</v>
      </c>
      <c r="C49" s="105">
        <v>1952</v>
      </c>
      <c r="D49" s="105"/>
      <c r="E49" s="105" t="s">
        <v>33</v>
      </c>
      <c r="F49" s="105">
        <v>2</v>
      </c>
      <c r="G49" s="105">
        <v>1</v>
      </c>
      <c r="H49" s="95">
        <v>251.2</v>
      </c>
      <c r="I49" s="95">
        <v>226</v>
      </c>
      <c r="J49" s="95">
        <v>160</v>
      </c>
      <c r="K49" s="95">
        <v>66</v>
      </c>
      <c r="L49" s="107">
        <v>22</v>
      </c>
      <c r="M49" s="97">
        <f>SUM('Прил.1.2-реестр МКД'!E41)</f>
        <v>10550.4</v>
      </c>
      <c r="N49" s="97">
        <v>0</v>
      </c>
      <c r="O49" s="97">
        <v>0</v>
      </c>
      <c r="P49" s="97">
        <v>0</v>
      </c>
      <c r="Q49" s="98">
        <f t="shared" si="2"/>
        <v>10550.4</v>
      </c>
      <c r="R49" s="98">
        <f t="shared" si="4"/>
        <v>46.68</v>
      </c>
      <c r="S49" s="106">
        <v>43100</v>
      </c>
    </row>
    <row r="50" spans="1:19" s="1" customFormat="1" ht="30.75" customHeight="1" x14ac:dyDescent="0.3">
      <c r="A50" s="103">
        <v>32</v>
      </c>
      <c r="B50" s="84" t="s">
        <v>103</v>
      </c>
      <c r="C50" s="105">
        <v>1952</v>
      </c>
      <c r="D50" s="105"/>
      <c r="E50" s="105" t="s">
        <v>33</v>
      </c>
      <c r="F50" s="105">
        <v>2</v>
      </c>
      <c r="G50" s="105">
        <v>1</v>
      </c>
      <c r="H50" s="95">
        <v>247.2</v>
      </c>
      <c r="I50" s="95">
        <v>198</v>
      </c>
      <c r="J50" s="95">
        <v>82</v>
      </c>
      <c r="K50" s="95">
        <v>116</v>
      </c>
      <c r="L50" s="107">
        <v>18</v>
      </c>
      <c r="M50" s="97">
        <f>SUM('Прил.1.2-реестр МКД'!E42)</f>
        <v>10629.6</v>
      </c>
      <c r="N50" s="97">
        <v>0</v>
      </c>
      <c r="O50" s="97">
        <v>0</v>
      </c>
      <c r="P50" s="97">
        <v>0</v>
      </c>
      <c r="Q50" s="98">
        <f t="shared" si="2"/>
        <v>10629.6</v>
      </c>
      <c r="R50" s="98">
        <f t="shared" si="4"/>
        <v>53.68</v>
      </c>
      <c r="S50" s="106">
        <v>43100</v>
      </c>
    </row>
    <row r="51" spans="1:19" s="1" customFormat="1" ht="30.75" customHeight="1" x14ac:dyDescent="0.3">
      <c r="A51" s="103">
        <v>33</v>
      </c>
      <c r="B51" s="84" t="s">
        <v>104</v>
      </c>
      <c r="C51" s="105">
        <v>1951</v>
      </c>
      <c r="D51" s="105"/>
      <c r="E51" s="105" t="s">
        <v>33</v>
      </c>
      <c r="F51" s="105">
        <v>2</v>
      </c>
      <c r="G51" s="105">
        <v>1</v>
      </c>
      <c r="H51" s="95">
        <v>253.3</v>
      </c>
      <c r="I51" s="95">
        <v>228</v>
      </c>
      <c r="J51" s="95">
        <v>0</v>
      </c>
      <c r="K51" s="95">
        <v>228</v>
      </c>
      <c r="L51" s="107">
        <v>12</v>
      </c>
      <c r="M51" s="97">
        <f>SUM('Прил.1.2-реестр МКД'!E43)</f>
        <v>10891.9</v>
      </c>
      <c r="N51" s="97">
        <v>0</v>
      </c>
      <c r="O51" s="97">
        <v>0</v>
      </c>
      <c r="P51" s="97">
        <v>0</v>
      </c>
      <c r="Q51" s="98">
        <f t="shared" si="2"/>
        <v>10891.9</v>
      </c>
      <c r="R51" s="98">
        <f t="shared" si="4"/>
        <v>47.77</v>
      </c>
      <c r="S51" s="106">
        <v>43100</v>
      </c>
    </row>
    <row r="52" spans="1:19" s="1" customFormat="1" ht="30.75" customHeight="1" x14ac:dyDescent="0.3">
      <c r="A52" s="103">
        <v>34</v>
      </c>
      <c r="B52" s="84" t="s">
        <v>105</v>
      </c>
      <c r="C52" s="105">
        <v>1951</v>
      </c>
      <c r="D52" s="105"/>
      <c r="E52" s="105" t="s">
        <v>33</v>
      </c>
      <c r="F52" s="105">
        <v>2</v>
      </c>
      <c r="G52" s="105">
        <v>1</v>
      </c>
      <c r="H52" s="95">
        <v>223.6</v>
      </c>
      <c r="I52" s="95">
        <v>204</v>
      </c>
      <c r="J52" s="95">
        <v>182</v>
      </c>
      <c r="K52" s="95">
        <v>23</v>
      </c>
      <c r="L52" s="107">
        <v>15</v>
      </c>
      <c r="M52" s="97">
        <f>SUM('Прил.1.2-реестр МКД'!E44)</f>
        <v>7602.4</v>
      </c>
      <c r="N52" s="97">
        <v>0</v>
      </c>
      <c r="O52" s="97">
        <v>0</v>
      </c>
      <c r="P52" s="97">
        <v>0</v>
      </c>
      <c r="Q52" s="98">
        <f t="shared" si="2"/>
        <v>7602.4</v>
      </c>
      <c r="R52" s="98">
        <f t="shared" si="4"/>
        <v>37.270000000000003</v>
      </c>
      <c r="S52" s="106">
        <v>43100</v>
      </c>
    </row>
    <row r="53" spans="1:19" s="1" customFormat="1" ht="30.75" customHeight="1" x14ac:dyDescent="0.3">
      <c r="A53" s="103">
        <v>35</v>
      </c>
      <c r="B53" s="84" t="s">
        <v>108</v>
      </c>
      <c r="C53" s="105">
        <v>1958</v>
      </c>
      <c r="D53" s="105"/>
      <c r="E53" s="105" t="s">
        <v>33</v>
      </c>
      <c r="F53" s="105">
        <v>5</v>
      </c>
      <c r="G53" s="105">
        <v>4</v>
      </c>
      <c r="H53" s="95">
        <v>5757.5</v>
      </c>
      <c r="I53" s="95">
        <v>5238</v>
      </c>
      <c r="J53" s="95">
        <v>57</v>
      </c>
      <c r="K53" s="95">
        <v>4553</v>
      </c>
      <c r="L53" s="96">
        <v>156</v>
      </c>
      <c r="M53" s="97">
        <f>SUM('Прил.1.2-реестр МКД'!E45)</f>
        <v>5807924.9800000004</v>
      </c>
      <c r="N53" s="97">
        <v>0</v>
      </c>
      <c r="O53" s="97">
        <v>0</v>
      </c>
      <c r="P53" s="97">
        <v>0</v>
      </c>
      <c r="Q53" s="98">
        <f t="shared" si="2"/>
        <v>5807924.9800000004</v>
      </c>
      <c r="R53" s="98">
        <f t="shared" si="4"/>
        <v>1108.81</v>
      </c>
      <c r="S53" s="106">
        <v>43100</v>
      </c>
    </row>
    <row r="54" spans="1:19" s="1" customFormat="1" ht="30.75" customHeight="1" x14ac:dyDescent="0.3">
      <c r="A54" s="103">
        <v>36</v>
      </c>
      <c r="B54" s="84" t="s">
        <v>107</v>
      </c>
      <c r="C54" s="105">
        <v>1961</v>
      </c>
      <c r="D54" s="103"/>
      <c r="E54" s="105" t="s">
        <v>33</v>
      </c>
      <c r="F54" s="105">
        <v>5</v>
      </c>
      <c r="G54" s="105">
        <v>2</v>
      </c>
      <c r="H54" s="95">
        <v>1707</v>
      </c>
      <c r="I54" s="108">
        <v>1566</v>
      </c>
      <c r="J54" s="95">
        <v>0</v>
      </c>
      <c r="K54" s="108">
        <v>1525</v>
      </c>
      <c r="L54" s="109">
        <v>49</v>
      </c>
      <c r="M54" s="97">
        <f>SUM('Прил.1.2-реестр МКД'!E46)</f>
        <v>73401</v>
      </c>
      <c r="N54" s="97">
        <v>0</v>
      </c>
      <c r="O54" s="97">
        <v>0</v>
      </c>
      <c r="P54" s="97">
        <v>0</v>
      </c>
      <c r="Q54" s="98">
        <f t="shared" si="2"/>
        <v>73401</v>
      </c>
      <c r="R54" s="98">
        <f t="shared" si="4"/>
        <v>46.87</v>
      </c>
      <c r="S54" s="106">
        <v>43100</v>
      </c>
    </row>
    <row r="55" spans="1:19" s="1" customFormat="1" ht="30.75" customHeight="1" x14ac:dyDescent="0.3">
      <c r="A55" s="103">
        <v>37</v>
      </c>
      <c r="B55" s="110" t="s">
        <v>109</v>
      </c>
      <c r="C55" s="113">
        <v>1973</v>
      </c>
      <c r="D55" s="103"/>
      <c r="E55" s="103" t="s">
        <v>34</v>
      </c>
      <c r="F55" s="105">
        <v>5</v>
      </c>
      <c r="G55" s="105">
        <v>8</v>
      </c>
      <c r="H55" s="95">
        <v>6417.2</v>
      </c>
      <c r="I55" s="95">
        <v>5801</v>
      </c>
      <c r="J55" s="95">
        <v>30</v>
      </c>
      <c r="K55" s="95">
        <v>5596</v>
      </c>
      <c r="L55" s="96">
        <v>253</v>
      </c>
      <c r="M55" s="97">
        <f>SUM('Прил.1.2-реестр МКД'!E47)</f>
        <v>275939.59999999998</v>
      </c>
      <c r="N55" s="97">
        <v>0</v>
      </c>
      <c r="O55" s="97">
        <v>0</v>
      </c>
      <c r="P55" s="97">
        <v>0</v>
      </c>
      <c r="Q55" s="98">
        <f t="shared" si="2"/>
        <v>275939.59999999998</v>
      </c>
      <c r="R55" s="98">
        <f t="shared" si="4"/>
        <v>47.57</v>
      </c>
      <c r="S55" s="106">
        <v>43100</v>
      </c>
    </row>
    <row r="56" spans="1:19" s="1" customFormat="1" ht="30.75" customHeight="1" x14ac:dyDescent="0.3">
      <c r="A56" s="103">
        <v>38</v>
      </c>
      <c r="B56" s="84" t="s">
        <v>122</v>
      </c>
      <c r="C56" s="105">
        <v>1950</v>
      </c>
      <c r="D56" s="105"/>
      <c r="E56" s="105" t="s">
        <v>33</v>
      </c>
      <c r="F56" s="105">
        <v>2</v>
      </c>
      <c r="G56" s="105">
        <v>2</v>
      </c>
      <c r="H56" s="95">
        <v>571.20000000000005</v>
      </c>
      <c r="I56" s="95">
        <v>523</v>
      </c>
      <c r="J56" s="95">
        <v>23</v>
      </c>
      <c r="K56" s="95">
        <v>500</v>
      </c>
      <c r="L56" s="107">
        <v>30</v>
      </c>
      <c r="M56" s="97">
        <f>SUM('Прил.1.2-реестр МКД'!E48)</f>
        <v>24561.599999999999</v>
      </c>
      <c r="N56" s="97">
        <v>0</v>
      </c>
      <c r="O56" s="97">
        <v>0</v>
      </c>
      <c r="P56" s="97">
        <v>0</v>
      </c>
      <c r="Q56" s="98">
        <f t="shared" si="2"/>
        <v>24561.599999999999</v>
      </c>
      <c r="R56" s="98">
        <f t="shared" si="4"/>
        <v>46.96</v>
      </c>
      <c r="S56" s="106">
        <v>43100</v>
      </c>
    </row>
    <row r="57" spans="1:19" s="1" customFormat="1" ht="30.75" customHeight="1" x14ac:dyDescent="0.3">
      <c r="A57" s="103">
        <v>39</v>
      </c>
      <c r="B57" s="84" t="s">
        <v>112</v>
      </c>
      <c r="C57" s="105">
        <v>1952</v>
      </c>
      <c r="D57" s="105"/>
      <c r="E57" s="105" t="s">
        <v>33</v>
      </c>
      <c r="F57" s="105">
        <v>2</v>
      </c>
      <c r="G57" s="105">
        <v>1</v>
      </c>
      <c r="H57" s="95">
        <v>237.6</v>
      </c>
      <c r="I57" s="95">
        <v>214</v>
      </c>
      <c r="J57" s="95">
        <v>30</v>
      </c>
      <c r="K57" s="95">
        <v>184</v>
      </c>
      <c r="L57" s="107">
        <v>14</v>
      </c>
      <c r="M57" s="97">
        <f>SUM('Прил.1.2-реестр МКД'!E49)</f>
        <v>8078.4</v>
      </c>
      <c r="N57" s="97">
        <v>0</v>
      </c>
      <c r="O57" s="97">
        <v>0</v>
      </c>
      <c r="P57" s="97">
        <v>0</v>
      </c>
      <c r="Q57" s="98">
        <f t="shared" si="2"/>
        <v>8078.4</v>
      </c>
      <c r="R57" s="98">
        <f t="shared" si="4"/>
        <v>37.75</v>
      </c>
      <c r="S57" s="106">
        <v>43100</v>
      </c>
    </row>
    <row r="58" spans="1:19" s="1" customFormat="1" ht="30.75" customHeight="1" x14ac:dyDescent="0.3">
      <c r="A58" s="103">
        <v>40</v>
      </c>
      <c r="B58" s="84" t="s">
        <v>113</v>
      </c>
      <c r="C58" s="105">
        <v>1952</v>
      </c>
      <c r="D58" s="105"/>
      <c r="E58" s="105" t="s">
        <v>33</v>
      </c>
      <c r="F58" s="105">
        <v>2</v>
      </c>
      <c r="G58" s="105">
        <v>3</v>
      </c>
      <c r="H58" s="95">
        <v>1243.5</v>
      </c>
      <c r="I58" s="95">
        <v>965</v>
      </c>
      <c r="J58" s="95">
        <v>310</v>
      </c>
      <c r="K58" s="95">
        <v>655</v>
      </c>
      <c r="L58" s="107">
        <v>52</v>
      </c>
      <c r="M58" s="97">
        <f>SUM('Прил.1.2-реестр МКД'!E50)</f>
        <v>41154.29</v>
      </c>
      <c r="N58" s="97">
        <v>0</v>
      </c>
      <c r="O58" s="97">
        <v>0</v>
      </c>
      <c r="P58" s="97">
        <v>0</v>
      </c>
      <c r="Q58" s="98">
        <f t="shared" si="2"/>
        <v>41154.29</v>
      </c>
      <c r="R58" s="98">
        <f t="shared" si="4"/>
        <v>42.65</v>
      </c>
      <c r="S58" s="106">
        <v>43100</v>
      </c>
    </row>
    <row r="59" spans="1:19" s="1" customFormat="1" ht="30.75" customHeight="1" x14ac:dyDescent="0.3">
      <c r="A59" s="103">
        <v>41</v>
      </c>
      <c r="B59" s="84" t="s">
        <v>114</v>
      </c>
      <c r="C59" s="105">
        <v>1952</v>
      </c>
      <c r="D59" s="105"/>
      <c r="E59" s="105" t="s">
        <v>33</v>
      </c>
      <c r="F59" s="105">
        <v>2</v>
      </c>
      <c r="G59" s="105">
        <v>1</v>
      </c>
      <c r="H59" s="95">
        <v>242.5</v>
      </c>
      <c r="I59" s="95">
        <v>215</v>
      </c>
      <c r="J59" s="95">
        <v>108</v>
      </c>
      <c r="K59" s="95">
        <v>107</v>
      </c>
      <c r="L59" s="107">
        <v>14</v>
      </c>
      <c r="M59" s="97">
        <f>SUM('Прил.1.2-реестр МКД'!E51)</f>
        <v>8245</v>
      </c>
      <c r="N59" s="97">
        <v>0</v>
      </c>
      <c r="O59" s="97">
        <v>0</v>
      </c>
      <c r="P59" s="97">
        <v>0</v>
      </c>
      <c r="Q59" s="98">
        <f t="shared" si="2"/>
        <v>8245</v>
      </c>
      <c r="R59" s="98">
        <f t="shared" si="4"/>
        <v>38.35</v>
      </c>
      <c r="S59" s="106">
        <v>43100</v>
      </c>
    </row>
    <row r="60" spans="1:19" s="1" customFormat="1" ht="30.75" customHeight="1" x14ac:dyDescent="0.3">
      <c r="A60" s="103">
        <v>42</v>
      </c>
      <c r="B60" s="84" t="s">
        <v>115</v>
      </c>
      <c r="C60" s="105">
        <v>1950</v>
      </c>
      <c r="D60" s="105"/>
      <c r="E60" s="105" t="s">
        <v>33</v>
      </c>
      <c r="F60" s="105">
        <v>2</v>
      </c>
      <c r="G60" s="105">
        <v>1</v>
      </c>
      <c r="H60" s="95">
        <v>238.1</v>
      </c>
      <c r="I60" s="95">
        <v>214</v>
      </c>
      <c r="J60" s="95">
        <v>20</v>
      </c>
      <c r="K60" s="95">
        <v>194</v>
      </c>
      <c r="L60" s="107">
        <v>18</v>
      </c>
      <c r="M60" s="97">
        <f>SUM('Прил.1.2-реестр МКД'!E52)</f>
        <v>10238.299999999999</v>
      </c>
      <c r="N60" s="97">
        <v>0</v>
      </c>
      <c r="O60" s="97">
        <v>0</v>
      </c>
      <c r="P60" s="97">
        <v>0</v>
      </c>
      <c r="Q60" s="98">
        <f t="shared" si="2"/>
        <v>10238.299999999999</v>
      </c>
      <c r="R60" s="98">
        <f t="shared" si="4"/>
        <v>47.84</v>
      </c>
      <c r="S60" s="106">
        <v>43100</v>
      </c>
    </row>
    <row r="61" spans="1:19" s="1" customFormat="1" ht="30.75" customHeight="1" x14ac:dyDescent="0.3">
      <c r="A61" s="103">
        <v>43</v>
      </c>
      <c r="B61" s="84" t="s">
        <v>116</v>
      </c>
      <c r="C61" s="105">
        <v>1952</v>
      </c>
      <c r="D61" s="105"/>
      <c r="E61" s="105" t="s">
        <v>33</v>
      </c>
      <c r="F61" s="105">
        <v>2</v>
      </c>
      <c r="G61" s="105">
        <v>1</v>
      </c>
      <c r="H61" s="95">
        <v>242.9</v>
      </c>
      <c r="I61" s="95">
        <v>211</v>
      </c>
      <c r="J61" s="95">
        <v>53</v>
      </c>
      <c r="K61" s="95">
        <v>158</v>
      </c>
      <c r="L61" s="107">
        <v>7</v>
      </c>
      <c r="M61" s="97">
        <f>SUM('Прил.1.2-реестр МКД'!E53)</f>
        <v>8258.6</v>
      </c>
      <c r="N61" s="97">
        <v>0</v>
      </c>
      <c r="O61" s="97">
        <v>0</v>
      </c>
      <c r="P61" s="97">
        <v>0</v>
      </c>
      <c r="Q61" s="98">
        <f t="shared" si="2"/>
        <v>8258.6</v>
      </c>
      <c r="R61" s="98">
        <f t="shared" si="4"/>
        <v>39.14</v>
      </c>
      <c r="S61" s="106">
        <v>43100</v>
      </c>
    </row>
    <row r="62" spans="1:19" s="1" customFormat="1" ht="30.75" customHeight="1" x14ac:dyDescent="0.3">
      <c r="A62" s="103">
        <v>44</v>
      </c>
      <c r="B62" s="84" t="s">
        <v>117</v>
      </c>
      <c r="C62" s="105">
        <v>1952</v>
      </c>
      <c r="D62" s="105"/>
      <c r="E62" s="105" t="s">
        <v>33</v>
      </c>
      <c r="F62" s="105">
        <v>2</v>
      </c>
      <c r="G62" s="105">
        <v>1</v>
      </c>
      <c r="H62" s="95">
        <v>247.7</v>
      </c>
      <c r="I62" s="95">
        <v>223</v>
      </c>
      <c r="J62" s="95">
        <v>0</v>
      </c>
      <c r="K62" s="95">
        <v>223</v>
      </c>
      <c r="L62" s="107">
        <v>13</v>
      </c>
      <c r="M62" s="97">
        <f>SUM('Прил.1.2-реестр МКД'!E54)</f>
        <v>8421.7999999999993</v>
      </c>
      <c r="N62" s="97">
        <v>0</v>
      </c>
      <c r="O62" s="97">
        <v>0</v>
      </c>
      <c r="P62" s="97">
        <v>0</v>
      </c>
      <c r="Q62" s="98">
        <f t="shared" si="2"/>
        <v>8421.7999999999993</v>
      </c>
      <c r="R62" s="98">
        <f t="shared" si="4"/>
        <v>37.770000000000003</v>
      </c>
      <c r="S62" s="106">
        <v>43100</v>
      </c>
    </row>
    <row r="63" spans="1:19" s="1" customFormat="1" ht="30.75" customHeight="1" x14ac:dyDescent="0.3">
      <c r="A63" s="103">
        <v>45</v>
      </c>
      <c r="B63" s="84" t="s">
        <v>118</v>
      </c>
      <c r="C63" s="105">
        <v>1952</v>
      </c>
      <c r="D63" s="105"/>
      <c r="E63" s="105" t="s">
        <v>33</v>
      </c>
      <c r="F63" s="105">
        <v>2</v>
      </c>
      <c r="G63" s="105">
        <v>1</v>
      </c>
      <c r="H63" s="95">
        <v>240.2</v>
      </c>
      <c r="I63" s="95">
        <v>219</v>
      </c>
      <c r="J63" s="95">
        <v>164</v>
      </c>
      <c r="K63" s="95">
        <v>54</v>
      </c>
      <c r="L63" s="107">
        <v>15</v>
      </c>
      <c r="M63" s="97">
        <f>SUM('Прил.1.2-реестр МКД'!E55)</f>
        <v>10328.6</v>
      </c>
      <c r="N63" s="97">
        <v>0</v>
      </c>
      <c r="O63" s="97">
        <v>0</v>
      </c>
      <c r="P63" s="97">
        <v>0</v>
      </c>
      <c r="Q63" s="98">
        <f t="shared" si="2"/>
        <v>10328.6</v>
      </c>
      <c r="R63" s="98">
        <f t="shared" si="4"/>
        <v>47.16</v>
      </c>
      <c r="S63" s="106">
        <v>43100</v>
      </c>
    </row>
    <row r="64" spans="1:19" s="1" customFormat="1" ht="30.75" customHeight="1" x14ac:dyDescent="0.3">
      <c r="A64" s="103">
        <v>46</v>
      </c>
      <c r="B64" s="84" t="s">
        <v>119</v>
      </c>
      <c r="C64" s="105">
        <v>1952</v>
      </c>
      <c r="D64" s="105"/>
      <c r="E64" s="105" t="s">
        <v>33</v>
      </c>
      <c r="F64" s="105">
        <v>2</v>
      </c>
      <c r="G64" s="105">
        <v>1</v>
      </c>
      <c r="H64" s="95">
        <v>239.8</v>
      </c>
      <c r="I64" s="95">
        <v>214</v>
      </c>
      <c r="J64" s="95">
        <v>53</v>
      </c>
      <c r="K64" s="95">
        <v>161</v>
      </c>
      <c r="L64" s="107">
        <v>17</v>
      </c>
      <c r="M64" s="97">
        <f>SUM('Прил.1.2-реестр МКД'!E56)</f>
        <v>8153.2</v>
      </c>
      <c r="N64" s="97">
        <v>0</v>
      </c>
      <c r="O64" s="97">
        <v>0</v>
      </c>
      <c r="P64" s="97">
        <v>0</v>
      </c>
      <c r="Q64" s="98">
        <f t="shared" si="2"/>
        <v>8153.2</v>
      </c>
      <c r="R64" s="98">
        <f t="shared" si="4"/>
        <v>38.1</v>
      </c>
      <c r="S64" s="106">
        <v>43100</v>
      </c>
    </row>
    <row r="65" spans="1:19" s="1" customFormat="1" ht="30.75" customHeight="1" x14ac:dyDescent="0.3">
      <c r="A65" s="103">
        <v>47</v>
      </c>
      <c r="B65" s="84" t="s">
        <v>120</v>
      </c>
      <c r="C65" s="105">
        <v>1952</v>
      </c>
      <c r="D65" s="105"/>
      <c r="E65" s="105" t="s">
        <v>33</v>
      </c>
      <c r="F65" s="105">
        <v>2</v>
      </c>
      <c r="G65" s="105">
        <v>1</v>
      </c>
      <c r="H65" s="95">
        <v>434.5</v>
      </c>
      <c r="I65" s="95">
        <v>389</v>
      </c>
      <c r="J65" s="95">
        <v>0</v>
      </c>
      <c r="K65" s="95">
        <v>389</v>
      </c>
      <c r="L65" s="107">
        <v>19</v>
      </c>
      <c r="M65" s="97">
        <f>SUM('Прил.1.2-реестр МКД'!E57)</f>
        <v>14773</v>
      </c>
      <c r="N65" s="97">
        <v>0</v>
      </c>
      <c r="O65" s="97">
        <v>0</v>
      </c>
      <c r="P65" s="97">
        <v>0</v>
      </c>
      <c r="Q65" s="98">
        <f t="shared" si="2"/>
        <v>14773</v>
      </c>
      <c r="R65" s="98">
        <f t="shared" si="4"/>
        <v>37.979999999999997</v>
      </c>
      <c r="S65" s="106">
        <v>43100</v>
      </c>
    </row>
    <row r="66" spans="1:19" s="1" customFormat="1" ht="30.75" customHeight="1" x14ac:dyDescent="0.3">
      <c r="A66" s="103">
        <v>48</v>
      </c>
      <c r="B66" s="84" t="s">
        <v>121</v>
      </c>
      <c r="C66" s="105">
        <v>1952</v>
      </c>
      <c r="D66" s="105"/>
      <c r="E66" s="105" t="s">
        <v>33</v>
      </c>
      <c r="F66" s="105">
        <v>2</v>
      </c>
      <c r="G66" s="105">
        <v>1</v>
      </c>
      <c r="H66" s="95">
        <v>240.6</v>
      </c>
      <c r="I66" s="95">
        <v>217</v>
      </c>
      <c r="J66" s="95">
        <v>163</v>
      </c>
      <c r="K66" s="95">
        <v>54</v>
      </c>
      <c r="L66" s="107">
        <v>16</v>
      </c>
      <c r="M66" s="97">
        <f>SUM('Прил.1.2-реестр МКД'!E58)</f>
        <v>8180.4</v>
      </c>
      <c r="N66" s="97">
        <v>0</v>
      </c>
      <c r="O66" s="97">
        <v>0</v>
      </c>
      <c r="P66" s="97">
        <v>0</v>
      </c>
      <c r="Q66" s="98">
        <f t="shared" si="2"/>
        <v>8180.4</v>
      </c>
      <c r="R66" s="98">
        <f t="shared" si="4"/>
        <v>37.700000000000003</v>
      </c>
      <c r="S66" s="106">
        <v>43100</v>
      </c>
    </row>
    <row r="67" spans="1:19" s="1" customFormat="1" ht="30.75" customHeight="1" x14ac:dyDescent="0.3">
      <c r="A67" s="103">
        <v>49</v>
      </c>
      <c r="B67" s="84" t="s">
        <v>123</v>
      </c>
      <c r="C67" s="105">
        <v>1983</v>
      </c>
      <c r="D67" s="105"/>
      <c r="E67" s="105" t="s">
        <v>33</v>
      </c>
      <c r="F67" s="105">
        <v>5</v>
      </c>
      <c r="G67" s="105">
        <v>3</v>
      </c>
      <c r="H67" s="95">
        <v>4797.5</v>
      </c>
      <c r="I67" s="95">
        <v>4253</v>
      </c>
      <c r="J67" s="95">
        <v>0</v>
      </c>
      <c r="K67" s="95">
        <v>4253</v>
      </c>
      <c r="L67" s="96">
        <v>261</v>
      </c>
      <c r="M67" s="97">
        <f>SUM('Прил.1.2-реестр МКД'!E59)</f>
        <v>5042825.78</v>
      </c>
      <c r="N67" s="97">
        <v>0</v>
      </c>
      <c r="O67" s="97">
        <v>0</v>
      </c>
      <c r="P67" s="97">
        <v>0</v>
      </c>
      <c r="Q67" s="98">
        <f t="shared" si="2"/>
        <v>5042825.78</v>
      </c>
      <c r="R67" s="98">
        <f t="shared" si="4"/>
        <v>1185.71</v>
      </c>
      <c r="S67" s="106">
        <v>43100</v>
      </c>
    </row>
    <row r="68" spans="1:19" s="1" customFormat="1" ht="30.75" customHeight="1" x14ac:dyDescent="0.3">
      <c r="A68" s="103">
        <v>50</v>
      </c>
      <c r="B68" s="84" t="s">
        <v>125</v>
      </c>
      <c r="C68" s="105">
        <v>1951</v>
      </c>
      <c r="D68" s="105"/>
      <c r="E68" s="105" t="s">
        <v>33</v>
      </c>
      <c r="F68" s="105">
        <v>2</v>
      </c>
      <c r="G68" s="105">
        <v>1</v>
      </c>
      <c r="H68" s="95">
        <v>235.3</v>
      </c>
      <c r="I68" s="95">
        <v>212</v>
      </c>
      <c r="J68" s="95">
        <v>53</v>
      </c>
      <c r="K68" s="95">
        <v>159</v>
      </c>
      <c r="L68" s="107">
        <v>12</v>
      </c>
      <c r="M68" s="97">
        <f>SUM('Прил.1.2-реестр МКД'!E60)</f>
        <v>8000.2</v>
      </c>
      <c r="N68" s="97">
        <v>0</v>
      </c>
      <c r="O68" s="97">
        <v>0</v>
      </c>
      <c r="P68" s="97">
        <v>0</v>
      </c>
      <c r="Q68" s="98">
        <f t="shared" si="2"/>
        <v>8000.2</v>
      </c>
      <c r="R68" s="98">
        <f t="shared" si="4"/>
        <v>37.74</v>
      </c>
      <c r="S68" s="106">
        <v>43100</v>
      </c>
    </row>
    <row r="69" spans="1:19" s="1" customFormat="1" ht="30.75" customHeight="1" x14ac:dyDescent="0.3">
      <c r="A69" s="103">
        <v>51</v>
      </c>
      <c r="B69" s="84" t="s">
        <v>124</v>
      </c>
      <c r="C69" s="105">
        <v>1950</v>
      </c>
      <c r="D69" s="105"/>
      <c r="E69" s="105" t="s">
        <v>33</v>
      </c>
      <c r="F69" s="105">
        <v>2</v>
      </c>
      <c r="G69" s="105">
        <v>1</v>
      </c>
      <c r="H69" s="95">
        <v>238.9</v>
      </c>
      <c r="I69" s="95">
        <v>216</v>
      </c>
      <c r="J69" s="95">
        <v>105</v>
      </c>
      <c r="K69" s="95">
        <v>111</v>
      </c>
      <c r="L69" s="107">
        <v>16</v>
      </c>
      <c r="M69" s="97">
        <f>SUM('Прил.1.2-реестр МКД'!E61)</f>
        <v>10272.700000000001</v>
      </c>
      <c r="N69" s="97">
        <v>0</v>
      </c>
      <c r="O69" s="97">
        <v>0</v>
      </c>
      <c r="P69" s="97">
        <v>0</v>
      </c>
      <c r="Q69" s="98">
        <f t="shared" si="2"/>
        <v>10272.700000000001</v>
      </c>
      <c r="R69" s="98">
        <f t="shared" si="4"/>
        <v>47.56</v>
      </c>
      <c r="S69" s="106">
        <v>43100</v>
      </c>
    </row>
    <row r="70" spans="1:19" s="1" customFormat="1" ht="30.75" customHeight="1" x14ac:dyDescent="0.3">
      <c r="A70" s="103">
        <v>52</v>
      </c>
      <c r="B70" s="84" t="s">
        <v>126</v>
      </c>
      <c r="C70" s="105">
        <v>1975</v>
      </c>
      <c r="D70" s="105"/>
      <c r="E70" s="105" t="s">
        <v>33</v>
      </c>
      <c r="F70" s="105">
        <v>5</v>
      </c>
      <c r="G70" s="105">
        <v>2</v>
      </c>
      <c r="H70" s="95">
        <v>2027.2</v>
      </c>
      <c r="I70" s="108">
        <v>1839</v>
      </c>
      <c r="J70" s="95">
        <v>92</v>
      </c>
      <c r="K70" s="108">
        <v>1746</v>
      </c>
      <c r="L70" s="109">
        <v>40</v>
      </c>
      <c r="M70" s="97">
        <f>SUM('Прил.1.2-реестр МКД'!E62)</f>
        <v>87169.9</v>
      </c>
      <c r="N70" s="97">
        <v>0</v>
      </c>
      <c r="O70" s="97">
        <v>0</v>
      </c>
      <c r="P70" s="97">
        <v>0</v>
      </c>
      <c r="Q70" s="98">
        <f t="shared" si="2"/>
        <v>87169.9</v>
      </c>
      <c r="R70" s="98">
        <f t="shared" si="4"/>
        <v>47.4</v>
      </c>
      <c r="S70" s="106">
        <v>43100</v>
      </c>
    </row>
    <row r="71" spans="1:19" s="1" customFormat="1" ht="30.75" customHeight="1" x14ac:dyDescent="0.3">
      <c r="A71" s="103">
        <v>53</v>
      </c>
      <c r="B71" s="84" t="s">
        <v>127</v>
      </c>
      <c r="C71" s="105">
        <v>1950</v>
      </c>
      <c r="D71" s="105"/>
      <c r="E71" s="105" t="s">
        <v>33</v>
      </c>
      <c r="F71" s="105">
        <v>2</v>
      </c>
      <c r="G71" s="105">
        <v>2</v>
      </c>
      <c r="H71" s="95">
        <v>708</v>
      </c>
      <c r="I71" s="95">
        <v>660</v>
      </c>
      <c r="J71" s="95">
        <v>0</v>
      </c>
      <c r="K71" s="95">
        <v>609</v>
      </c>
      <c r="L71" s="96">
        <v>27</v>
      </c>
      <c r="M71" s="97">
        <f>SUM('Прил.1.2-реестр МКД'!E63)</f>
        <v>30444</v>
      </c>
      <c r="N71" s="97">
        <v>0</v>
      </c>
      <c r="O71" s="97">
        <v>0</v>
      </c>
      <c r="P71" s="97">
        <v>0</v>
      </c>
      <c r="Q71" s="98">
        <f t="shared" si="2"/>
        <v>30444</v>
      </c>
      <c r="R71" s="98">
        <f t="shared" si="4"/>
        <v>46.13</v>
      </c>
      <c r="S71" s="106">
        <v>43100</v>
      </c>
    </row>
    <row r="72" spans="1:19" s="1" customFormat="1" ht="30.75" customHeight="1" x14ac:dyDescent="0.3">
      <c r="A72" s="103">
        <v>54</v>
      </c>
      <c r="B72" s="84" t="s">
        <v>128</v>
      </c>
      <c r="C72" s="105">
        <v>1952</v>
      </c>
      <c r="D72" s="105"/>
      <c r="E72" s="105" t="s">
        <v>33</v>
      </c>
      <c r="F72" s="105">
        <v>2</v>
      </c>
      <c r="G72" s="105">
        <v>2</v>
      </c>
      <c r="H72" s="95">
        <v>396.9</v>
      </c>
      <c r="I72" s="95">
        <v>351</v>
      </c>
      <c r="J72" s="95">
        <v>0</v>
      </c>
      <c r="K72" s="95">
        <v>351</v>
      </c>
      <c r="L72" s="96">
        <v>18</v>
      </c>
      <c r="M72" s="97">
        <f>SUM('Прил.1.2-реестр МКД'!E64)</f>
        <v>17066.7</v>
      </c>
      <c r="N72" s="97">
        <v>0</v>
      </c>
      <c r="O72" s="97">
        <v>0</v>
      </c>
      <c r="P72" s="97">
        <v>0</v>
      </c>
      <c r="Q72" s="98">
        <f t="shared" si="2"/>
        <v>17066.7</v>
      </c>
      <c r="R72" s="98">
        <f t="shared" si="4"/>
        <v>48.62</v>
      </c>
      <c r="S72" s="106">
        <v>43100</v>
      </c>
    </row>
    <row r="73" spans="1:19" s="1" customFormat="1" ht="30.75" customHeight="1" x14ac:dyDescent="0.3">
      <c r="A73" s="103">
        <v>55</v>
      </c>
      <c r="B73" s="84" t="s">
        <v>137</v>
      </c>
      <c r="C73" s="105">
        <v>1951</v>
      </c>
      <c r="D73" s="105"/>
      <c r="E73" s="105" t="s">
        <v>33</v>
      </c>
      <c r="F73" s="105">
        <v>2</v>
      </c>
      <c r="G73" s="105">
        <v>1</v>
      </c>
      <c r="H73" s="95">
        <v>247</v>
      </c>
      <c r="I73" s="95">
        <v>218</v>
      </c>
      <c r="J73" s="95">
        <v>110</v>
      </c>
      <c r="K73" s="95">
        <v>108</v>
      </c>
      <c r="L73" s="107">
        <v>17</v>
      </c>
      <c r="M73" s="97">
        <f>SUM('Прил.1.2-реестр МКД'!E65)</f>
        <v>10375.9</v>
      </c>
      <c r="N73" s="97">
        <v>0</v>
      </c>
      <c r="O73" s="97">
        <v>0</v>
      </c>
      <c r="P73" s="97">
        <v>0</v>
      </c>
      <c r="Q73" s="98">
        <f t="shared" si="2"/>
        <v>10375.9</v>
      </c>
      <c r="R73" s="98">
        <f t="shared" si="4"/>
        <v>47.6</v>
      </c>
      <c r="S73" s="106">
        <v>43100</v>
      </c>
    </row>
    <row r="74" spans="1:19" s="1" customFormat="1" ht="30.75" customHeight="1" x14ac:dyDescent="0.3">
      <c r="A74" s="103">
        <v>56</v>
      </c>
      <c r="B74" s="84" t="s">
        <v>129</v>
      </c>
      <c r="C74" s="105">
        <v>1953</v>
      </c>
      <c r="D74" s="105"/>
      <c r="E74" s="105" t="s">
        <v>33</v>
      </c>
      <c r="F74" s="105">
        <v>2</v>
      </c>
      <c r="G74" s="105">
        <v>2</v>
      </c>
      <c r="H74" s="95">
        <v>911.3</v>
      </c>
      <c r="I74" s="95">
        <v>843</v>
      </c>
      <c r="J74" s="95">
        <v>374</v>
      </c>
      <c r="K74" s="95">
        <v>469</v>
      </c>
      <c r="L74" s="112">
        <v>37</v>
      </c>
      <c r="M74" s="97">
        <f>SUM('Прил.1.2-реестр МКД'!E66)</f>
        <v>39185.9</v>
      </c>
      <c r="N74" s="97">
        <v>0</v>
      </c>
      <c r="O74" s="97">
        <v>0</v>
      </c>
      <c r="P74" s="97">
        <v>0</v>
      </c>
      <c r="Q74" s="98">
        <f t="shared" si="2"/>
        <v>39185.9</v>
      </c>
      <c r="R74" s="98">
        <f t="shared" si="4"/>
        <v>46.48</v>
      </c>
      <c r="S74" s="106">
        <v>43100</v>
      </c>
    </row>
    <row r="75" spans="1:19" s="1" customFormat="1" ht="30.75" customHeight="1" x14ac:dyDescent="0.3">
      <c r="A75" s="103">
        <v>57</v>
      </c>
      <c r="B75" s="84" t="s">
        <v>138</v>
      </c>
      <c r="C75" s="105">
        <v>1952</v>
      </c>
      <c r="D75" s="105"/>
      <c r="E75" s="105" t="s">
        <v>33</v>
      </c>
      <c r="F75" s="105">
        <v>2</v>
      </c>
      <c r="G75" s="105">
        <v>1</v>
      </c>
      <c r="H75" s="95">
        <v>255.6</v>
      </c>
      <c r="I75" s="95">
        <v>230</v>
      </c>
      <c r="J75" s="95">
        <v>0</v>
      </c>
      <c r="K75" s="95">
        <v>230</v>
      </c>
      <c r="L75" s="107">
        <v>13</v>
      </c>
      <c r="M75" s="97">
        <f>SUM('Прил.1.2-реестр МКД'!E67)</f>
        <v>8690.4</v>
      </c>
      <c r="N75" s="97">
        <v>0</v>
      </c>
      <c r="O75" s="97">
        <v>0</v>
      </c>
      <c r="P75" s="97">
        <v>0</v>
      </c>
      <c r="Q75" s="98">
        <f t="shared" si="2"/>
        <v>8690.4</v>
      </c>
      <c r="R75" s="98">
        <f t="shared" si="4"/>
        <v>37.78</v>
      </c>
      <c r="S75" s="106">
        <v>43100</v>
      </c>
    </row>
    <row r="76" spans="1:19" s="1" customFormat="1" ht="30.75" customHeight="1" x14ac:dyDescent="0.3">
      <c r="A76" s="103">
        <v>58</v>
      </c>
      <c r="B76" s="84" t="s">
        <v>130</v>
      </c>
      <c r="C76" s="105">
        <v>1952</v>
      </c>
      <c r="D76" s="105"/>
      <c r="E76" s="105" t="s">
        <v>33</v>
      </c>
      <c r="F76" s="105">
        <v>2</v>
      </c>
      <c r="G76" s="105">
        <v>1</v>
      </c>
      <c r="H76" s="95">
        <v>239.2</v>
      </c>
      <c r="I76" s="95">
        <v>217</v>
      </c>
      <c r="J76" s="95">
        <v>108</v>
      </c>
      <c r="K76" s="95">
        <v>110</v>
      </c>
      <c r="L76" s="107">
        <v>11</v>
      </c>
      <c r="M76" s="97">
        <f>SUM('Прил.1.2-реестр МКД'!E68)</f>
        <v>8132.8</v>
      </c>
      <c r="N76" s="97">
        <v>0</v>
      </c>
      <c r="O76" s="97">
        <v>0</v>
      </c>
      <c r="P76" s="97">
        <v>0</v>
      </c>
      <c r="Q76" s="98">
        <f t="shared" si="2"/>
        <v>8132.8</v>
      </c>
      <c r="R76" s="98">
        <f t="shared" si="4"/>
        <v>37.479999999999997</v>
      </c>
      <c r="S76" s="106">
        <v>43100</v>
      </c>
    </row>
    <row r="77" spans="1:19" s="1" customFormat="1" ht="30.75" customHeight="1" x14ac:dyDescent="0.3">
      <c r="A77" s="103">
        <v>59</v>
      </c>
      <c r="B77" s="84" t="s">
        <v>131</v>
      </c>
      <c r="C77" s="105">
        <v>1952</v>
      </c>
      <c r="D77" s="105"/>
      <c r="E77" s="105" t="s">
        <v>33</v>
      </c>
      <c r="F77" s="105">
        <v>2</v>
      </c>
      <c r="G77" s="105">
        <v>1</v>
      </c>
      <c r="H77" s="95">
        <v>250</v>
      </c>
      <c r="I77" s="95">
        <v>229</v>
      </c>
      <c r="J77" s="95">
        <v>57</v>
      </c>
      <c r="K77" s="95">
        <v>172</v>
      </c>
      <c r="L77" s="107">
        <v>11</v>
      </c>
      <c r="M77" s="97">
        <f>SUM('Прил.1.2-реестр МКД'!E69)</f>
        <v>8500</v>
      </c>
      <c r="N77" s="97">
        <v>0</v>
      </c>
      <c r="O77" s="97">
        <v>0</v>
      </c>
      <c r="P77" s="97">
        <v>0</v>
      </c>
      <c r="Q77" s="98">
        <f t="shared" si="2"/>
        <v>8500</v>
      </c>
      <c r="R77" s="98">
        <f t="shared" si="4"/>
        <v>37.119999999999997</v>
      </c>
      <c r="S77" s="106">
        <v>43100</v>
      </c>
    </row>
    <row r="78" spans="1:19" s="1" customFormat="1" ht="30.75" customHeight="1" x14ac:dyDescent="0.3">
      <c r="A78" s="103">
        <v>60</v>
      </c>
      <c r="B78" s="84" t="s">
        <v>132</v>
      </c>
      <c r="C78" s="105">
        <v>1952</v>
      </c>
      <c r="D78" s="105"/>
      <c r="E78" s="105" t="s">
        <v>33</v>
      </c>
      <c r="F78" s="105">
        <v>2</v>
      </c>
      <c r="G78" s="105">
        <v>1</v>
      </c>
      <c r="H78" s="95">
        <v>244</v>
      </c>
      <c r="I78" s="95">
        <v>220</v>
      </c>
      <c r="J78" s="95">
        <v>55</v>
      </c>
      <c r="K78" s="95">
        <v>165</v>
      </c>
      <c r="L78" s="107">
        <v>8</v>
      </c>
      <c r="M78" s="97">
        <f>SUM('Прил.1.2-реестр МКД'!E70)</f>
        <v>20496</v>
      </c>
      <c r="N78" s="97">
        <v>0</v>
      </c>
      <c r="O78" s="97">
        <v>0</v>
      </c>
      <c r="P78" s="97">
        <v>0</v>
      </c>
      <c r="Q78" s="98">
        <f t="shared" si="2"/>
        <v>20496</v>
      </c>
      <c r="R78" s="98">
        <f t="shared" si="4"/>
        <v>93.16</v>
      </c>
      <c r="S78" s="106">
        <v>43100</v>
      </c>
    </row>
    <row r="79" spans="1:19" s="1" customFormat="1" ht="30.75" customHeight="1" x14ac:dyDescent="0.3">
      <c r="A79" s="103">
        <v>61</v>
      </c>
      <c r="B79" s="84" t="s">
        <v>133</v>
      </c>
      <c r="C79" s="105">
        <v>1952</v>
      </c>
      <c r="D79" s="105"/>
      <c r="E79" s="105" t="s">
        <v>33</v>
      </c>
      <c r="F79" s="105">
        <v>2</v>
      </c>
      <c r="G79" s="105">
        <v>1</v>
      </c>
      <c r="H79" s="95">
        <v>239.6</v>
      </c>
      <c r="I79" s="95">
        <v>217</v>
      </c>
      <c r="J79" s="95">
        <v>108</v>
      </c>
      <c r="K79" s="95">
        <v>109</v>
      </c>
      <c r="L79" s="107">
        <v>13</v>
      </c>
      <c r="M79" s="97">
        <f>SUM('Прил.1.2-реестр МКД'!E71)</f>
        <v>8146.4</v>
      </c>
      <c r="N79" s="97">
        <v>0</v>
      </c>
      <c r="O79" s="97">
        <v>0</v>
      </c>
      <c r="P79" s="97">
        <v>0</v>
      </c>
      <c r="Q79" s="98">
        <f t="shared" si="2"/>
        <v>8146.4</v>
      </c>
      <c r="R79" s="98">
        <f t="shared" si="4"/>
        <v>37.54</v>
      </c>
      <c r="S79" s="106">
        <v>43100</v>
      </c>
    </row>
    <row r="80" spans="1:19" s="1" customFormat="1" ht="30.75" customHeight="1" x14ac:dyDescent="0.3">
      <c r="A80" s="103">
        <v>62</v>
      </c>
      <c r="B80" s="84" t="s">
        <v>134</v>
      </c>
      <c r="C80" s="105">
        <v>1952</v>
      </c>
      <c r="D80" s="105"/>
      <c r="E80" s="105" t="s">
        <v>33</v>
      </c>
      <c r="F80" s="105">
        <v>2</v>
      </c>
      <c r="G80" s="105">
        <v>1</v>
      </c>
      <c r="H80" s="95">
        <v>426.7</v>
      </c>
      <c r="I80" s="95">
        <v>382</v>
      </c>
      <c r="J80" s="95">
        <v>33</v>
      </c>
      <c r="K80" s="95">
        <v>350</v>
      </c>
      <c r="L80" s="107">
        <v>21</v>
      </c>
      <c r="M80" s="97">
        <f>SUM('Прил.1.2-реестр МКД'!E72)</f>
        <v>18348.099999999999</v>
      </c>
      <c r="N80" s="97">
        <v>0</v>
      </c>
      <c r="O80" s="97">
        <v>0</v>
      </c>
      <c r="P80" s="97">
        <v>0</v>
      </c>
      <c r="Q80" s="98">
        <f t="shared" si="2"/>
        <v>18348.099999999999</v>
      </c>
      <c r="R80" s="98">
        <f t="shared" si="4"/>
        <v>48.03</v>
      </c>
      <c r="S80" s="106">
        <v>43100</v>
      </c>
    </row>
    <row r="81" spans="1:19" s="1" customFormat="1" ht="30.75" customHeight="1" x14ac:dyDescent="0.3">
      <c r="A81" s="103">
        <v>63</v>
      </c>
      <c r="B81" s="84" t="s">
        <v>135</v>
      </c>
      <c r="C81" s="105">
        <v>1952</v>
      </c>
      <c r="D81" s="105"/>
      <c r="E81" s="105" t="s">
        <v>33</v>
      </c>
      <c r="F81" s="105">
        <v>2</v>
      </c>
      <c r="G81" s="105">
        <v>1</v>
      </c>
      <c r="H81" s="95">
        <v>418.9</v>
      </c>
      <c r="I81" s="95">
        <v>374</v>
      </c>
      <c r="J81" s="95">
        <v>82</v>
      </c>
      <c r="K81" s="95">
        <v>292</v>
      </c>
      <c r="L81" s="107">
        <v>18</v>
      </c>
      <c r="M81" s="97">
        <f>SUM('Прил.1.2-реестр МКД'!E73)</f>
        <v>18012.7</v>
      </c>
      <c r="N81" s="97">
        <v>0</v>
      </c>
      <c r="O81" s="97">
        <v>0</v>
      </c>
      <c r="P81" s="97">
        <v>0</v>
      </c>
      <c r="Q81" s="98">
        <f t="shared" ref="Q81:Q113" si="5">M81-O81</f>
        <v>18012.7</v>
      </c>
      <c r="R81" s="98">
        <f t="shared" si="4"/>
        <v>48.16</v>
      </c>
      <c r="S81" s="106">
        <v>43100</v>
      </c>
    </row>
    <row r="82" spans="1:19" s="1" customFormat="1" ht="30.75" customHeight="1" x14ac:dyDescent="0.3">
      <c r="A82" s="103">
        <v>64</v>
      </c>
      <c r="B82" s="84" t="s">
        <v>136</v>
      </c>
      <c r="C82" s="105">
        <v>1952</v>
      </c>
      <c r="D82" s="105"/>
      <c r="E82" s="105" t="s">
        <v>33</v>
      </c>
      <c r="F82" s="105">
        <v>2</v>
      </c>
      <c r="G82" s="105">
        <v>1</v>
      </c>
      <c r="H82" s="95">
        <v>242.3</v>
      </c>
      <c r="I82" s="95">
        <v>218</v>
      </c>
      <c r="J82" s="95">
        <v>0</v>
      </c>
      <c r="K82" s="95">
        <v>218</v>
      </c>
      <c r="L82" s="107">
        <v>9</v>
      </c>
      <c r="M82" s="97">
        <f>SUM('Прил.1.2-реестр МКД'!E74)</f>
        <v>20353.2</v>
      </c>
      <c r="N82" s="97">
        <v>0</v>
      </c>
      <c r="O82" s="97">
        <v>0</v>
      </c>
      <c r="P82" s="97">
        <v>0</v>
      </c>
      <c r="Q82" s="98">
        <f t="shared" si="5"/>
        <v>20353.2</v>
      </c>
      <c r="R82" s="98">
        <f t="shared" ref="R82:R114" si="6">SUM(M82/I82)</f>
        <v>93.36</v>
      </c>
      <c r="S82" s="106">
        <v>43100</v>
      </c>
    </row>
    <row r="83" spans="1:19" s="1" customFormat="1" ht="30.75" customHeight="1" x14ac:dyDescent="0.3">
      <c r="A83" s="103">
        <v>65</v>
      </c>
      <c r="B83" s="84" t="s">
        <v>139</v>
      </c>
      <c r="C83" s="105">
        <v>1970</v>
      </c>
      <c r="D83" s="105"/>
      <c r="E83" s="105" t="s">
        <v>33</v>
      </c>
      <c r="F83" s="105">
        <v>5</v>
      </c>
      <c r="G83" s="105">
        <v>4</v>
      </c>
      <c r="H83" s="95">
        <v>3663.8</v>
      </c>
      <c r="I83" s="95">
        <v>3366</v>
      </c>
      <c r="J83" s="95">
        <v>163</v>
      </c>
      <c r="K83" s="95">
        <v>3186</v>
      </c>
      <c r="L83" s="112">
        <v>156</v>
      </c>
      <c r="M83" s="97">
        <f>SUM('Прил.1.2-реестр МКД'!E75)</f>
        <v>157543.4</v>
      </c>
      <c r="N83" s="97">
        <v>0</v>
      </c>
      <c r="O83" s="97">
        <v>0</v>
      </c>
      <c r="P83" s="97">
        <v>0</v>
      </c>
      <c r="Q83" s="98">
        <f t="shared" si="5"/>
        <v>157543.4</v>
      </c>
      <c r="R83" s="98">
        <f t="shared" si="6"/>
        <v>46.8</v>
      </c>
      <c r="S83" s="106">
        <v>43100</v>
      </c>
    </row>
    <row r="84" spans="1:19" s="1" customFormat="1" ht="30.75" customHeight="1" x14ac:dyDescent="0.3">
      <c r="A84" s="103">
        <v>66</v>
      </c>
      <c r="B84" s="84" t="s">
        <v>144</v>
      </c>
      <c r="C84" s="105">
        <v>1952</v>
      </c>
      <c r="D84" s="105"/>
      <c r="E84" s="105" t="s">
        <v>33</v>
      </c>
      <c r="F84" s="105">
        <v>5</v>
      </c>
      <c r="G84" s="105">
        <v>4</v>
      </c>
      <c r="H84" s="95">
        <v>3856.4</v>
      </c>
      <c r="I84" s="95">
        <v>3464</v>
      </c>
      <c r="J84" s="95">
        <v>0</v>
      </c>
      <c r="K84" s="95">
        <v>2560</v>
      </c>
      <c r="L84" s="96">
        <v>75</v>
      </c>
      <c r="M84" s="97">
        <f>SUM('Прил.1.2-реестр МКД'!E76)</f>
        <v>5568396.5</v>
      </c>
      <c r="N84" s="97">
        <v>0</v>
      </c>
      <c r="O84" s="97">
        <v>0</v>
      </c>
      <c r="P84" s="97">
        <v>0</v>
      </c>
      <c r="Q84" s="98">
        <f t="shared" si="5"/>
        <v>5568396.5</v>
      </c>
      <c r="R84" s="98">
        <f t="shared" si="6"/>
        <v>1607.5</v>
      </c>
      <c r="S84" s="106">
        <v>43100</v>
      </c>
    </row>
    <row r="85" spans="1:19" s="1" customFormat="1" ht="30.75" customHeight="1" x14ac:dyDescent="0.3">
      <c r="A85" s="103">
        <v>67</v>
      </c>
      <c r="B85" s="84" t="s">
        <v>146</v>
      </c>
      <c r="C85" s="105">
        <v>1955</v>
      </c>
      <c r="D85" s="105"/>
      <c r="E85" s="105" t="s">
        <v>33</v>
      </c>
      <c r="F85" s="105">
        <v>2</v>
      </c>
      <c r="G85" s="105">
        <v>2</v>
      </c>
      <c r="H85" s="95">
        <v>778.2</v>
      </c>
      <c r="I85" s="95">
        <v>686</v>
      </c>
      <c r="J85" s="95">
        <v>245</v>
      </c>
      <c r="K85" s="95">
        <v>441</v>
      </c>
      <c r="L85" s="96">
        <v>43</v>
      </c>
      <c r="M85" s="97">
        <f>SUM('Прил.1.2-реестр МКД'!E77)</f>
        <v>33462.6</v>
      </c>
      <c r="N85" s="97">
        <v>0</v>
      </c>
      <c r="O85" s="97">
        <v>0</v>
      </c>
      <c r="P85" s="97">
        <v>0</v>
      </c>
      <c r="Q85" s="98">
        <f t="shared" si="5"/>
        <v>33462.6</v>
      </c>
      <c r="R85" s="98">
        <f t="shared" si="6"/>
        <v>48.78</v>
      </c>
      <c r="S85" s="106">
        <v>43100</v>
      </c>
    </row>
    <row r="86" spans="1:19" s="1" customFormat="1" ht="30.75" customHeight="1" x14ac:dyDescent="0.3">
      <c r="A86" s="103">
        <v>68</v>
      </c>
      <c r="B86" s="110" t="s">
        <v>147</v>
      </c>
      <c r="C86" s="105">
        <v>1955</v>
      </c>
      <c r="D86" s="103"/>
      <c r="E86" s="105" t="s">
        <v>33</v>
      </c>
      <c r="F86" s="105">
        <v>2</v>
      </c>
      <c r="G86" s="105">
        <v>2</v>
      </c>
      <c r="H86" s="95">
        <v>922.1</v>
      </c>
      <c r="I86" s="95">
        <v>843</v>
      </c>
      <c r="J86" s="95">
        <v>296</v>
      </c>
      <c r="K86" s="95">
        <v>547</v>
      </c>
      <c r="L86" s="96">
        <v>35</v>
      </c>
      <c r="M86" s="97">
        <f>SUM('Прил.1.2-реестр МКД'!E78)</f>
        <v>39650.300000000003</v>
      </c>
      <c r="N86" s="97">
        <v>0</v>
      </c>
      <c r="O86" s="97">
        <v>0</v>
      </c>
      <c r="P86" s="97">
        <v>0</v>
      </c>
      <c r="Q86" s="98">
        <f t="shared" si="5"/>
        <v>39650.300000000003</v>
      </c>
      <c r="R86" s="98">
        <f t="shared" si="6"/>
        <v>47.03</v>
      </c>
      <c r="S86" s="106">
        <v>43100</v>
      </c>
    </row>
    <row r="87" spans="1:19" s="1" customFormat="1" ht="30.75" customHeight="1" x14ac:dyDescent="0.3">
      <c r="A87" s="103">
        <v>69</v>
      </c>
      <c r="B87" s="84" t="s">
        <v>148</v>
      </c>
      <c r="C87" s="105">
        <v>1958</v>
      </c>
      <c r="D87" s="105"/>
      <c r="E87" s="105" t="s">
        <v>33</v>
      </c>
      <c r="F87" s="105">
        <v>3</v>
      </c>
      <c r="G87" s="105">
        <v>4</v>
      </c>
      <c r="H87" s="95">
        <v>2082.6999999999998</v>
      </c>
      <c r="I87" s="95">
        <v>1897</v>
      </c>
      <c r="J87" s="95">
        <v>0</v>
      </c>
      <c r="K87" s="95">
        <v>1897</v>
      </c>
      <c r="L87" s="112">
        <v>85</v>
      </c>
      <c r="M87" s="97">
        <f>SUM('Прил.1.2-реестр МКД'!E79)</f>
        <v>2720021.65</v>
      </c>
      <c r="N87" s="97">
        <v>0</v>
      </c>
      <c r="O87" s="97">
        <v>0</v>
      </c>
      <c r="P87" s="97">
        <v>0</v>
      </c>
      <c r="Q87" s="98">
        <f t="shared" si="5"/>
        <v>2720021.65</v>
      </c>
      <c r="R87" s="98">
        <f t="shared" si="6"/>
        <v>1433.85</v>
      </c>
      <c r="S87" s="106">
        <v>43100</v>
      </c>
    </row>
    <row r="88" spans="1:19" s="1" customFormat="1" ht="30.75" customHeight="1" x14ac:dyDescent="0.3">
      <c r="A88" s="103">
        <v>70</v>
      </c>
      <c r="B88" s="84" t="s">
        <v>151</v>
      </c>
      <c r="C88" s="105">
        <v>1951</v>
      </c>
      <c r="D88" s="105"/>
      <c r="E88" s="105" t="s">
        <v>33</v>
      </c>
      <c r="F88" s="114">
        <v>2</v>
      </c>
      <c r="G88" s="114">
        <v>2</v>
      </c>
      <c r="H88" s="95">
        <v>908</v>
      </c>
      <c r="I88" s="95">
        <v>811</v>
      </c>
      <c r="J88" s="95">
        <v>130</v>
      </c>
      <c r="K88" s="95">
        <v>681</v>
      </c>
      <c r="L88" s="96">
        <v>35</v>
      </c>
      <c r="M88" s="97">
        <f>SUM('Прил.1.2-реестр МКД'!E80)</f>
        <v>1100824.92</v>
      </c>
      <c r="N88" s="97">
        <v>0</v>
      </c>
      <c r="O88" s="97">
        <v>0</v>
      </c>
      <c r="P88" s="97">
        <v>0</v>
      </c>
      <c r="Q88" s="98">
        <f t="shared" si="5"/>
        <v>1100824.92</v>
      </c>
      <c r="R88" s="98">
        <f t="shared" si="6"/>
        <v>1357.37</v>
      </c>
      <c r="S88" s="106">
        <v>43100</v>
      </c>
    </row>
    <row r="89" spans="1:19" s="1" customFormat="1" ht="30.75" customHeight="1" x14ac:dyDescent="0.3">
      <c r="A89" s="103">
        <v>71</v>
      </c>
      <c r="B89" s="84" t="s">
        <v>152</v>
      </c>
      <c r="C89" s="105">
        <v>1952</v>
      </c>
      <c r="D89" s="105"/>
      <c r="E89" s="105" t="s">
        <v>33</v>
      </c>
      <c r="F89" s="114">
        <v>2</v>
      </c>
      <c r="G89" s="114">
        <v>2</v>
      </c>
      <c r="H89" s="95">
        <v>903.3</v>
      </c>
      <c r="I89" s="95">
        <v>827</v>
      </c>
      <c r="J89" s="95">
        <v>54</v>
      </c>
      <c r="K89" s="95">
        <v>773</v>
      </c>
      <c r="L89" s="96">
        <v>44</v>
      </c>
      <c r="M89" s="97">
        <f>SUM('Прил.1.2-реестр МКД'!E81)</f>
        <v>38841.9</v>
      </c>
      <c r="N89" s="97">
        <v>0</v>
      </c>
      <c r="O89" s="97">
        <v>0</v>
      </c>
      <c r="P89" s="97">
        <v>0</v>
      </c>
      <c r="Q89" s="98">
        <f t="shared" si="5"/>
        <v>38841.9</v>
      </c>
      <c r="R89" s="98">
        <f t="shared" si="6"/>
        <v>46.97</v>
      </c>
      <c r="S89" s="106">
        <v>43100</v>
      </c>
    </row>
    <row r="90" spans="1:19" s="1" customFormat="1" ht="30.75" customHeight="1" x14ac:dyDescent="0.3">
      <c r="A90" s="103">
        <v>72</v>
      </c>
      <c r="B90" s="84" t="s">
        <v>149</v>
      </c>
      <c r="C90" s="105">
        <v>1952</v>
      </c>
      <c r="D90" s="105"/>
      <c r="E90" s="105" t="s">
        <v>33</v>
      </c>
      <c r="F90" s="114">
        <v>2</v>
      </c>
      <c r="G90" s="114">
        <v>1</v>
      </c>
      <c r="H90" s="95">
        <v>557.9</v>
      </c>
      <c r="I90" s="95">
        <v>513</v>
      </c>
      <c r="J90" s="95">
        <v>60</v>
      </c>
      <c r="K90" s="95">
        <v>452</v>
      </c>
      <c r="L90" s="96">
        <v>22</v>
      </c>
      <c r="M90" s="97">
        <f>SUM('Прил.1.2-реестр МКД'!E82)</f>
        <v>23989.7</v>
      </c>
      <c r="N90" s="97">
        <v>0</v>
      </c>
      <c r="O90" s="97">
        <v>0</v>
      </c>
      <c r="P90" s="97">
        <v>0</v>
      </c>
      <c r="Q90" s="98">
        <f t="shared" si="5"/>
        <v>23989.7</v>
      </c>
      <c r="R90" s="98">
        <f t="shared" si="6"/>
        <v>46.76</v>
      </c>
      <c r="S90" s="106">
        <v>43100</v>
      </c>
    </row>
    <row r="91" spans="1:19" s="1" customFormat="1" ht="30.75" customHeight="1" x14ac:dyDescent="0.3">
      <c r="A91" s="103">
        <v>73</v>
      </c>
      <c r="B91" s="84" t="s">
        <v>150</v>
      </c>
      <c r="C91" s="105">
        <v>1951</v>
      </c>
      <c r="D91" s="105"/>
      <c r="E91" s="105" t="s">
        <v>33</v>
      </c>
      <c r="F91" s="114">
        <v>2</v>
      </c>
      <c r="G91" s="114">
        <v>2</v>
      </c>
      <c r="H91" s="95">
        <v>923.1</v>
      </c>
      <c r="I91" s="95">
        <v>826</v>
      </c>
      <c r="J91" s="95">
        <v>81</v>
      </c>
      <c r="K91" s="95">
        <v>746</v>
      </c>
      <c r="L91" s="96">
        <v>32</v>
      </c>
      <c r="M91" s="97">
        <f>SUM('Прил.1.2-реестр МКД'!E83)</f>
        <v>39693.300000000003</v>
      </c>
      <c r="N91" s="97">
        <v>0</v>
      </c>
      <c r="O91" s="97">
        <v>0</v>
      </c>
      <c r="P91" s="97">
        <v>0</v>
      </c>
      <c r="Q91" s="98">
        <f t="shared" si="5"/>
        <v>39693.300000000003</v>
      </c>
      <c r="R91" s="98">
        <f t="shared" si="6"/>
        <v>48.05</v>
      </c>
      <c r="S91" s="106">
        <v>43100</v>
      </c>
    </row>
    <row r="92" spans="1:19" s="1" customFormat="1" ht="30.75" customHeight="1" x14ac:dyDescent="0.3">
      <c r="A92" s="103">
        <v>74</v>
      </c>
      <c r="B92" s="115" t="s">
        <v>155</v>
      </c>
      <c r="C92" s="105">
        <v>1988</v>
      </c>
      <c r="D92" s="105"/>
      <c r="E92" s="105" t="s">
        <v>33</v>
      </c>
      <c r="F92" s="105">
        <v>2</v>
      </c>
      <c r="G92" s="105">
        <v>3</v>
      </c>
      <c r="H92" s="95">
        <v>849.1</v>
      </c>
      <c r="I92" s="95">
        <v>849</v>
      </c>
      <c r="J92" s="95">
        <v>93</v>
      </c>
      <c r="K92" s="95">
        <v>756</v>
      </c>
      <c r="L92" s="112">
        <v>35</v>
      </c>
      <c r="M92" s="97">
        <f>SUM('Прил.1.2-реестр МКД'!E84)</f>
        <v>21227.5</v>
      </c>
      <c r="N92" s="97">
        <v>0</v>
      </c>
      <c r="O92" s="97">
        <v>0</v>
      </c>
      <c r="P92" s="97">
        <v>0</v>
      </c>
      <c r="Q92" s="98">
        <f t="shared" si="5"/>
        <v>21227.5</v>
      </c>
      <c r="R92" s="98">
        <f t="shared" si="6"/>
        <v>25</v>
      </c>
      <c r="S92" s="106">
        <v>43100</v>
      </c>
    </row>
    <row r="93" spans="1:19" s="1" customFormat="1" ht="30.75" customHeight="1" x14ac:dyDescent="0.3">
      <c r="A93" s="103">
        <v>75</v>
      </c>
      <c r="B93" s="115" t="s">
        <v>156</v>
      </c>
      <c r="C93" s="114">
        <v>1988</v>
      </c>
      <c r="D93" s="105"/>
      <c r="E93" s="105" t="s">
        <v>33</v>
      </c>
      <c r="F93" s="105">
        <v>3</v>
      </c>
      <c r="G93" s="105">
        <v>3</v>
      </c>
      <c r="H93" s="95">
        <v>1411.3</v>
      </c>
      <c r="I93" s="95">
        <v>1284</v>
      </c>
      <c r="J93" s="95">
        <v>141</v>
      </c>
      <c r="K93" s="95">
        <v>1143</v>
      </c>
      <c r="L93" s="96">
        <v>66</v>
      </c>
      <c r="M93" s="97">
        <f>SUM('Прил.1.2-реестр МКД'!E85)</f>
        <v>35282.5</v>
      </c>
      <c r="N93" s="97">
        <v>0</v>
      </c>
      <c r="O93" s="97">
        <v>0</v>
      </c>
      <c r="P93" s="97">
        <v>0</v>
      </c>
      <c r="Q93" s="98">
        <f t="shared" si="5"/>
        <v>35282.5</v>
      </c>
      <c r="R93" s="98">
        <f t="shared" si="6"/>
        <v>27.48</v>
      </c>
      <c r="S93" s="106">
        <v>43100</v>
      </c>
    </row>
    <row r="94" spans="1:19" s="1" customFormat="1" ht="30.75" customHeight="1" x14ac:dyDescent="0.3">
      <c r="A94" s="103">
        <v>76</v>
      </c>
      <c r="B94" s="115" t="s">
        <v>157</v>
      </c>
      <c r="C94" s="114">
        <v>1980</v>
      </c>
      <c r="D94" s="105"/>
      <c r="E94" s="105" t="s">
        <v>33</v>
      </c>
      <c r="F94" s="105">
        <v>3</v>
      </c>
      <c r="G94" s="105">
        <v>18</v>
      </c>
      <c r="H94" s="95">
        <v>906.7</v>
      </c>
      <c r="I94" s="95">
        <v>823</v>
      </c>
      <c r="J94" s="95">
        <v>408</v>
      </c>
      <c r="K94" s="95">
        <v>416</v>
      </c>
      <c r="L94" s="96">
        <v>56</v>
      </c>
      <c r="M94" s="97">
        <f>SUM('Прил.1.2-реестр МКД'!E86)</f>
        <v>22667.5</v>
      </c>
      <c r="N94" s="97">
        <v>0</v>
      </c>
      <c r="O94" s="97">
        <v>0</v>
      </c>
      <c r="P94" s="97">
        <v>0</v>
      </c>
      <c r="Q94" s="98">
        <f t="shared" si="5"/>
        <v>22667.5</v>
      </c>
      <c r="R94" s="98">
        <f t="shared" si="6"/>
        <v>27.54</v>
      </c>
      <c r="S94" s="106">
        <v>43100</v>
      </c>
    </row>
    <row r="95" spans="1:19" s="1" customFormat="1" ht="30.75" customHeight="1" x14ac:dyDescent="0.3">
      <c r="A95" s="103">
        <v>77</v>
      </c>
      <c r="B95" s="104" t="s">
        <v>154</v>
      </c>
      <c r="C95" s="105">
        <v>1980</v>
      </c>
      <c r="D95" s="105"/>
      <c r="E95" s="105" t="s">
        <v>33</v>
      </c>
      <c r="F95" s="105">
        <v>3</v>
      </c>
      <c r="G95" s="105">
        <v>27</v>
      </c>
      <c r="H95" s="95">
        <v>1703.7</v>
      </c>
      <c r="I95" s="95">
        <v>1564</v>
      </c>
      <c r="J95" s="95">
        <v>211</v>
      </c>
      <c r="K95" s="95">
        <v>1352</v>
      </c>
      <c r="L95" s="96">
        <v>87</v>
      </c>
      <c r="M95" s="97">
        <f>SUM('Прил.1.2-реестр МКД'!E87)</f>
        <v>42592.5</v>
      </c>
      <c r="N95" s="97">
        <v>0</v>
      </c>
      <c r="O95" s="97">
        <v>0</v>
      </c>
      <c r="P95" s="97">
        <v>0</v>
      </c>
      <c r="Q95" s="98">
        <f t="shared" si="5"/>
        <v>42592.5</v>
      </c>
      <c r="R95" s="98">
        <f t="shared" si="6"/>
        <v>27.23</v>
      </c>
      <c r="S95" s="106">
        <v>43100</v>
      </c>
    </row>
    <row r="96" spans="1:19" s="1" customFormat="1" ht="30.75" customHeight="1" x14ac:dyDescent="0.3">
      <c r="A96" s="103">
        <v>78</v>
      </c>
      <c r="B96" s="84" t="s">
        <v>159</v>
      </c>
      <c r="C96" s="105">
        <v>1950</v>
      </c>
      <c r="D96" s="105"/>
      <c r="E96" s="105" t="s">
        <v>33</v>
      </c>
      <c r="F96" s="111">
        <v>2</v>
      </c>
      <c r="G96" s="111">
        <v>3</v>
      </c>
      <c r="H96" s="95">
        <v>1098.4000000000001</v>
      </c>
      <c r="I96" s="95">
        <v>979</v>
      </c>
      <c r="J96" s="95">
        <v>50</v>
      </c>
      <c r="K96" s="95">
        <v>789</v>
      </c>
      <c r="L96" s="112">
        <v>26</v>
      </c>
      <c r="M96" s="97">
        <f>SUM('Прил.1.2-реестр МКД'!E88)</f>
        <v>631257.09</v>
      </c>
      <c r="N96" s="97">
        <v>0</v>
      </c>
      <c r="O96" s="97">
        <v>0</v>
      </c>
      <c r="P96" s="97">
        <v>0</v>
      </c>
      <c r="Q96" s="98">
        <f t="shared" si="5"/>
        <v>631257.09</v>
      </c>
      <c r="R96" s="98">
        <f t="shared" si="6"/>
        <v>644.79999999999995</v>
      </c>
      <c r="S96" s="106">
        <v>43100</v>
      </c>
    </row>
    <row r="97" spans="1:19" s="1" customFormat="1" ht="30.75" customHeight="1" x14ac:dyDescent="0.3">
      <c r="A97" s="103">
        <v>79</v>
      </c>
      <c r="B97" s="84" t="s">
        <v>165</v>
      </c>
      <c r="C97" s="105">
        <v>1952</v>
      </c>
      <c r="D97" s="105"/>
      <c r="E97" s="105" t="s">
        <v>33</v>
      </c>
      <c r="F97" s="105">
        <v>2</v>
      </c>
      <c r="G97" s="105">
        <v>1</v>
      </c>
      <c r="H97" s="95">
        <v>275.10000000000002</v>
      </c>
      <c r="I97" s="95">
        <v>250</v>
      </c>
      <c r="J97" s="95">
        <v>0</v>
      </c>
      <c r="K97" s="95">
        <v>225</v>
      </c>
      <c r="L97" s="96">
        <v>7</v>
      </c>
      <c r="M97" s="97">
        <f>SUM('Прил.1.2-реестр МКД'!E89)</f>
        <v>11829.3</v>
      </c>
      <c r="N97" s="97">
        <v>0</v>
      </c>
      <c r="O97" s="97">
        <v>0</v>
      </c>
      <c r="P97" s="97">
        <v>0</v>
      </c>
      <c r="Q97" s="98">
        <f t="shared" si="5"/>
        <v>11829.3</v>
      </c>
      <c r="R97" s="98">
        <f t="shared" si="6"/>
        <v>47.32</v>
      </c>
      <c r="S97" s="106">
        <v>43100</v>
      </c>
    </row>
    <row r="98" spans="1:19" s="1" customFormat="1" ht="30.75" customHeight="1" x14ac:dyDescent="0.3">
      <c r="A98" s="103">
        <v>80</v>
      </c>
      <c r="B98" s="84" t="s">
        <v>166</v>
      </c>
      <c r="C98" s="105">
        <v>1950</v>
      </c>
      <c r="D98" s="105"/>
      <c r="E98" s="105" t="s">
        <v>33</v>
      </c>
      <c r="F98" s="105">
        <v>2</v>
      </c>
      <c r="G98" s="105">
        <v>1</v>
      </c>
      <c r="H98" s="95">
        <v>297.5</v>
      </c>
      <c r="I98" s="95">
        <v>273</v>
      </c>
      <c r="J98" s="95">
        <v>0</v>
      </c>
      <c r="K98" s="95">
        <v>220</v>
      </c>
      <c r="L98" s="96">
        <v>4</v>
      </c>
      <c r="M98" s="97">
        <f>SUM('Прил.1.2-реестр МКД'!E90)</f>
        <v>12792.5</v>
      </c>
      <c r="N98" s="97">
        <v>0</v>
      </c>
      <c r="O98" s="97">
        <v>0</v>
      </c>
      <c r="P98" s="97">
        <v>0</v>
      </c>
      <c r="Q98" s="98">
        <f t="shared" si="5"/>
        <v>12792.5</v>
      </c>
      <c r="R98" s="98">
        <f t="shared" si="6"/>
        <v>46.86</v>
      </c>
      <c r="S98" s="106">
        <v>43100</v>
      </c>
    </row>
    <row r="99" spans="1:19" s="1" customFormat="1" ht="30.75" customHeight="1" x14ac:dyDescent="0.3">
      <c r="A99" s="103">
        <v>81</v>
      </c>
      <c r="B99" s="104" t="s">
        <v>168</v>
      </c>
      <c r="C99" s="105">
        <v>1951</v>
      </c>
      <c r="D99" s="105"/>
      <c r="E99" s="105" t="s">
        <v>33</v>
      </c>
      <c r="F99" s="114">
        <v>2</v>
      </c>
      <c r="G99" s="114">
        <v>1</v>
      </c>
      <c r="H99" s="95">
        <v>573.5</v>
      </c>
      <c r="I99" s="95">
        <v>526</v>
      </c>
      <c r="J99" s="95">
        <v>61</v>
      </c>
      <c r="K99" s="95">
        <v>465</v>
      </c>
      <c r="L99" s="96">
        <v>18</v>
      </c>
      <c r="M99" s="97">
        <f>SUM('Прил.1.2-реестр МКД'!E91)</f>
        <v>24660.5</v>
      </c>
      <c r="N99" s="97">
        <v>0</v>
      </c>
      <c r="O99" s="97">
        <v>0</v>
      </c>
      <c r="P99" s="97">
        <v>0</v>
      </c>
      <c r="Q99" s="98">
        <f t="shared" si="5"/>
        <v>24660.5</v>
      </c>
      <c r="R99" s="98">
        <f t="shared" si="6"/>
        <v>46.88</v>
      </c>
      <c r="S99" s="106">
        <v>43100</v>
      </c>
    </row>
    <row r="100" spans="1:19" s="1" customFormat="1" ht="30.75" customHeight="1" x14ac:dyDescent="0.3">
      <c r="A100" s="103">
        <v>82</v>
      </c>
      <c r="B100" s="84" t="s">
        <v>169</v>
      </c>
      <c r="C100" s="105">
        <v>1966</v>
      </c>
      <c r="D100" s="103"/>
      <c r="E100" s="105" t="s">
        <v>33</v>
      </c>
      <c r="F100" s="105">
        <v>5</v>
      </c>
      <c r="G100" s="105">
        <v>2</v>
      </c>
      <c r="H100" s="95">
        <v>1742.2</v>
      </c>
      <c r="I100" s="95">
        <v>1608</v>
      </c>
      <c r="J100" s="95">
        <v>42</v>
      </c>
      <c r="K100" s="95">
        <v>1566</v>
      </c>
      <c r="L100" s="96">
        <v>74</v>
      </c>
      <c r="M100" s="97">
        <f>SUM('Прил.1.2-реестр МКД'!E92)</f>
        <v>1776755.96</v>
      </c>
      <c r="N100" s="97">
        <v>0</v>
      </c>
      <c r="O100" s="97">
        <v>0</v>
      </c>
      <c r="P100" s="97">
        <v>0</v>
      </c>
      <c r="Q100" s="98">
        <f t="shared" si="5"/>
        <v>1776755.96</v>
      </c>
      <c r="R100" s="98">
        <f t="shared" si="6"/>
        <v>1104.95</v>
      </c>
      <c r="S100" s="106">
        <v>43100</v>
      </c>
    </row>
    <row r="101" spans="1:19" s="1" customFormat="1" ht="30.75" customHeight="1" x14ac:dyDescent="0.3">
      <c r="A101" s="103">
        <v>83</v>
      </c>
      <c r="B101" s="116" t="s">
        <v>303</v>
      </c>
      <c r="C101" s="117">
        <v>2009</v>
      </c>
      <c r="D101" s="118"/>
      <c r="E101" s="117" t="s">
        <v>306</v>
      </c>
      <c r="F101" s="119" t="s">
        <v>304</v>
      </c>
      <c r="G101" s="117">
        <v>7</v>
      </c>
      <c r="H101" s="120">
        <v>27416.7</v>
      </c>
      <c r="I101" s="120">
        <v>22009</v>
      </c>
      <c r="J101" s="120">
        <v>0</v>
      </c>
      <c r="K101" s="120">
        <v>22009</v>
      </c>
      <c r="L101" s="121">
        <v>934</v>
      </c>
      <c r="M101" s="97">
        <f>SUM('Прил.1.2-реестр МКД'!E93)</f>
        <v>250000</v>
      </c>
      <c r="N101" s="120">
        <v>0</v>
      </c>
      <c r="O101" s="120">
        <v>0</v>
      </c>
      <c r="P101" s="120">
        <v>0</v>
      </c>
      <c r="Q101" s="98">
        <f t="shared" si="5"/>
        <v>250000</v>
      </c>
      <c r="R101" s="122">
        <f t="shared" ref="R101" si="7">M101/I101</f>
        <v>11.36</v>
      </c>
      <c r="S101" s="123">
        <v>43100</v>
      </c>
    </row>
    <row r="102" spans="1:19" s="1" customFormat="1" ht="30.75" customHeight="1" x14ac:dyDescent="0.3">
      <c r="A102" s="103">
        <v>84</v>
      </c>
      <c r="B102" s="84" t="s">
        <v>170</v>
      </c>
      <c r="C102" s="105">
        <v>1987</v>
      </c>
      <c r="D102" s="105"/>
      <c r="E102" s="105" t="s">
        <v>33</v>
      </c>
      <c r="F102" s="105">
        <v>5</v>
      </c>
      <c r="G102" s="105">
        <v>10</v>
      </c>
      <c r="H102" s="95">
        <v>9002</v>
      </c>
      <c r="I102" s="108">
        <v>8113</v>
      </c>
      <c r="J102" s="95">
        <v>220</v>
      </c>
      <c r="K102" s="108">
        <v>6366</v>
      </c>
      <c r="L102" s="109">
        <v>138</v>
      </c>
      <c r="M102" s="97">
        <f>SUM('Прил.1.2-реестр МКД'!E94)</f>
        <v>200000</v>
      </c>
      <c r="N102" s="97">
        <v>0</v>
      </c>
      <c r="O102" s="97">
        <v>0</v>
      </c>
      <c r="P102" s="97">
        <v>0</v>
      </c>
      <c r="Q102" s="98">
        <f t="shared" si="5"/>
        <v>200000</v>
      </c>
      <c r="R102" s="98">
        <f t="shared" si="6"/>
        <v>24.65</v>
      </c>
      <c r="S102" s="106">
        <v>43100</v>
      </c>
    </row>
    <row r="103" spans="1:19" s="1" customFormat="1" ht="30.75" customHeight="1" x14ac:dyDescent="0.3">
      <c r="A103" s="103">
        <v>85</v>
      </c>
      <c r="B103" s="84" t="s">
        <v>171</v>
      </c>
      <c r="C103" s="105">
        <v>1972</v>
      </c>
      <c r="D103" s="105"/>
      <c r="E103" s="105" t="s">
        <v>33</v>
      </c>
      <c r="F103" s="105">
        <v>5</v>
      </c>
      <c r="G103" s="105">
        <v>4</v>
      </c>
      <c r="H103" s="95">
        <v>3515.8</v>
      </c>
      <c r="I103" s="95">
        <v>3210</v>
      </c>
      <c r="J103" s="95">
        <v>51</v>
      </c>
      <c r="K103" s="95">
        <v>3159</v>
      </c>
      <c r="L103" s="112">
        <v>151</v>
      </c>
      <c r="M103" s="97">
        <f>SUM('Прил.1.2-реестр МКД'!E95)</f>
        <v>151179.4</v>
      </c>
      <c r="N103" s="97">
        <v>0</v>
      </c>
      <c r="O103" s="97">
        <v>0</v>
      </c>
      <c r="P103" s="97">
        <v>0</v>
      </c>
      <c r="Q103" s="98">
        <f t="shared" si="5"/>
        <v>151179.4</v>
      </c>
      <c r="R103" s="98">
        <f t="shared" si="6"/>
        <v>47.1</v>
      </c>
      <c r="S103" s="106">
        <v>43100</v>
      </c>
    </row>
    <row r="104" spans="1:19" s="1" customFormat="1" ht="30.75" customHeight="1" x14ac:dyDescent="0.3">
      <c r="A104" s="103">
        <v>86</v>
      </c>
      <c r="B104" s="84" t="s">
        <v>172</v>
      </c>
      <c r="C104" s="105">
        <v>1962</v>
      </c>
      <c r="D104" s="105"/>
      <c r="E104" s="105" t="s">
        <v>33</v>
      </c>
      <c r="F104" s="105">
        <v>5</v>
      </c>
      <c r="G104" s="105">
        <v>4</v>
      </c>
      <c r="H104" s="95">
        <v>3436.4</v>
      </c>
      <c r="I104" s="95">
        <v>3171</v>
      </c>
      <c r="J104" s="95">
        <v>86</v>
      </c>
      <c r="K104" s="95">
        <v>3085</v>
      </c>
      <c r="L104" s="112">
        <v>150</v>
      </c>
      <c r="M104" s="97">
        <f>SUM('Прил.1.2-реестр МКД'!E96)</f>
        <v>3461084.66</v>
      </c>
      <c r="N104" s="97">
        <v>0</v>
      </c>
      <c r="O104" s="97">
        <v>0</v>
      </c>
      <c r="P104" s="97">
        <v>0</v>
      </c>
      <c r="Q104" s="98">
        <f t="shared" si="5"/>
        <v>3461084.66</v>
      </c>
      <c r="R104" s="98">
        <f t="shared" si="6"/>
        <v>1091.48</v>
      </c>
      <c r="S104" s="106">
        <v>43100</v>
      </c>
    </row>
    <row r="105" spans="1:19" s="1" customFormat="1" ht="30.75" customHeight="1" x14ac:dyDescent="0.3">
      <c r="A105" s="103">
        <v>87</v>
      </c>
      <c r="B105" s="110" t="s">
        <v>173</v>
      </c>
      <c r="C105" s="105">
        <v>1962</v>
      </c>
      <c r="D105" s="103"/>
      <c r="E105" s="103" t="s">
        <v>33</v>
      </c>
      <c r="F105" s="105">
        <v>5</v>
      </c>
      <c r="G105" s="105">
        <v>2</v>
      </c>
      <c r="H105" s="95">
        <v>1739.4</v>
      </c>
      <c r="I105" s="95">
        <v>1581</v>
      </c>
      <c r="J105" s="95">
        <v>31</v>
      </c>
      <c r="K105" s="95">
        <v>1551</v>
      </c>
      <c r="L105" s="96">
        <v>74</v>
      </c>
      <c r="M105" s="97">
        <f>SUM('Прил.1.2-реестр МКД'!E97)</f>
        <v>1731453.93</v>
      </c>
      <c r="N105" s="97">
        <v>0</v>
      </c>
      <c r="O105" s="97">
        <v>0</v>
      </c>
      <c r="P105" s="97">
        <v>0</v>
      </c>
      <c r="Q105" s="98">
        <f t="shared" si="5"/>
        <v>1731453.93</v>
      </c>
      <c r="R105" s="98">
        <f t="shared" si="6"/>
        <v>1095.1600000000001</v>
      </c>
      <c r="S105" s="106">
        <v>43100</v>
      </c>
    </row>
    <row r="106" spans="1:19" s="1" customFormat="1" ht="30.75" customHeight="1" x14ac:dyDescent="0.3">
      <c r="A106" s="103">
        <v>88</v>
      </c>
      <c r="B106" s="84" t="s">
        <v>276</v>
      </c>
      <c r="C106" s="105">
        <v>1991</v>
      </c>
      <c r="D106" s="105"/>
      <c r="E106" s="105" t="s">
        <v>33</v>
      </c>
      <c r="F106" s="105">
        <v>9</v>
      </c>
      <c r="G106" s="105">
        <v>1</v>
      </c>
      <c r="H106" s="95">
        <v>3818.8</v>
      </c>
      <c r="I106" s="95">
        <v>3389</v>
      </c>
      <c r="J106" s="95">
        <v>11</v>
      </c>
      <c r="K106" s="95">
        <v>3180</v>
      </c>
      <c r="L106" s="96">
        <v>176</v>
      </c>
      <c r="M106" s="97">
        <f>SUM('Прил.1.2-реестр МКД'!E98)</f>
        <v>1532100</v>
      </c>
      <c r="N106" s="98">
        <v>0</v>
      </c>
      <c r="O106" s="97">
        <v>0</v>
      </c>
      <c r="P106" s="97">
        <v>0</v>
      </c>
      <c r="Q106" s="98">
        <f t="shared" si="5"/>
        <v>1532100</v>
      </c>
      <c r="R106" s="98">
        <f t="shared" si="6"/>
        <v>452.08</v>
      </c>
      <c r="S106" s="106">
        <v>43100</v>
      </c>
    </row>
    <row r="107" spans="1:19" s="1" customFormat="1" ht="30.75" customHeight="1" x14ac:dyDescent="0.3">
      <c r="A107" s="103">
        <v>89</v>
      </c>
      <c r="B107" s="104" t="s">
        <v>176</v>
      </c>
      <c r="C107" s="124">
        <v>1988</v>
      </c>
      <c r="D107" s="105"/>
      <c r="E107" s="105" t="s">
        <v>34</v>
      </c>
      <c r="F107" s="124">
        <v>9</v>
      </c>
      <c r="G107" s="124">
        <v>2</v>
      </c>
      <c r="H107" s="95">
        <v>4454</v>
      </c>
      <c r="I107" s="95">
        <v>3822</v>
      </c>
      <c r="J107" s="95">
        <v>212</v>
      </c>
      <c r="K107" s="95">
        <v>3610</v>
      </c>
      <c r="L107" s="96">
        <v>209</v>
      </c>
      <c r="M107" s="97">
        <f>SUM('Прил.1.2-реестр МКД'!E99)</f>
        <v>3064200</v>
      </c>
      <c r="N107" s="97">
        <v>0</v>
      </c>
      <c r="O107" s="97">
        <v>0</v>
      </c>
      <c r="P107" s="97">
        <v>0</v>
      </c>
      <c r="Q107" s="98">
        <f t="shared" si="5"/>
        <v>3064200</v>
      </c>
      <c r="R107" s="98">
        <f t="shared" si="6"/>
        <v>801.73</v>
      </c>
      <c r="S107" s="106">
        <v>43100</v>
      </c>
    </row>
    <row r="108" spans="1:19" s="1" customFormat="1" ht="30.75" customHeight="1" x14ac:dyDescent="0.3">
      <c r="A108" s="103">
        <v>90</v>
      </c>
      <c r="B108" s="104" t="s">
        <v>174</v>
      </c>
      <c r="C108" s="124">
        <v>1989</v>
      </c>
      <c r="D108" s="105"/>
      <c r="E108" s="105" t="s">
        <v>34</v>
      </c>
      <c r="F108" s="124">
        <v>9</v>
      </c>
      <c r="G108" s="124">
        <v>2</v>
      </c>
      <c r="H108" s="95">
        <v>4408.3999999999996</v>
      </c>
      <c r="I108" s="95">
        <v>3805</v>
      </c>
      <c r="J108" s="95">
        <v>229</v>
      </c>
      <c r="K108" s="95">
        <v>3576</v>
      </c>
      <c r="L108" s="96">
        <v>203</v>
      </c>
      <c r="M108" s="97">
        <f>SUM('Прил.1.2-реестр МКД'!E100)</f>
        <v>3064200</v>
      </c>
      <c r="N108" s="97">
        <v>0</v>
      </c>
      <c r="O108" s="97">
        <v>0</v>
      </c>
      <c r="P108" s="97">
        <v>0</v>
      </c>
      <c r="Q108" s="98">
        <f t="shared" si="5"/>
        <v>3064200</v>
      </c>
      <c r="R108" s="98">
        <f t="shared" si="6"/>
        <v>805.31</v>
      </c>
      <c r="S108" s="106">
        <v>43100</v>
      </c>
    </row>
    <row r="109" spans="1:19" s="1" customFormat="1" ht="30.75" customHeight="1" x14ac:dyDescent="0.3">
      <c r="A109" s="103">
        <v>91</v>
      </c>
      <c r="B109" s="104" t="s">
        <v>175</v>
      </c>
      <c r="C109" s="124">
        <v>1989</v>
      </c>
      <c r="D109" s="105"/>
      <c r="E109" s="105" t="s">
        <v>33</v>
      </c>
      <c r="F109" s="124">
        <v>9</v>
      </c>
      <c r="G109" s="124">
        <v>2</v>
      </c>
      <c r="H109" s="95">
        <v>4575.6000000000004</v>
      </c>
      <c r="I109" s="95">
        <v>3896</v>
      </c>
      <c r="J109" s="95">
        <v>120</v>
      </c>
      <c r="K109" s="95">
        <v>3776</v>
      </c>
      <c r="L109" s="96">
        <v>165</v>
      </c>
      <c r="M109" s="97">
        <f>SUM('Прил.1.2-реестр МКД'!E101)</f>
        <v>3064200</v>
      </c>
      <c r="N109" s="97">
        <v>0</v>
      </c>
      <c r="O109" s="97">
        <v>0</v>
      </c>
      <c r="P109" s="97">
        <v>0</v>
      </c>
      <c r="Q109" s="98">
        <f t="shared" si="5"/>
        <v>3064200</v>
      </c>
      <c r="R109" s="98">
        <f t="shared" si="6"/>
        <v>786.5</v>
      </c>
      <c r="S109" s="106">
        <v>43100</v>
      </c>
    </row>
    <row r="110" spans="1:19" s="1" customFormat="1" ht="30.75" customHeight="1" x14ac:dyDescent="0.3">
      <c r="A110" s="103">
        <v>92</v>
      </c>
      <c r="B110" s="84" t="s">
        <v>277</v>
      </c>
      <c r="C110" s="103" t="s">
        <v>41</v>
      </c>
      <c r="D110" s="105"/>
      <c r="E110" s="103" t="s">
        <v>301</v>
      </c>
      <c r="F110" s="105">
        <v>9</v>
      </c>
      <c r="G110" s="105">
        <v>12</v>
      </c>
      <c r="H110" s="95">
        <v>23205.3</v>
      </c>
      <c r="I110" s="95">
        <v>19902</v>
      </c>
      <c r="J110" s="95">
        <v>131</v>
      </c>
      <c r="K110" s="95">
        <v>21742</v>
      </c>
      <c r="L110" s="96">
        <v>987</v>
      </c>
      <c r="M110" s="97">
        <f>SUM('Прил.1.2-реестр МКД'!E102)</f>
        <v>6128400</v>
      </c>
      <c r="N110" s="98">
        <v>0</v>
      </c>
      <c r="O110" s="97">
        <v>0</v>
      </c>
      <c r="P110" s="97">
        <v>0</v>
      </c>
      <c r="Q110" s="98">
        <f t="shared" si="5"/>
        <v>6128400</v>
      </c>
      <c r="R110" s="98">
        <f t="shared" si="6"/>
        <v>307.93</v>
      </c>
      <c r="S110" s="106">
        <v>43100</v>
      </c>
    </row>
    <row r="111" spans="1:19" s="1" customFormat="1" ht="30.75" customHeight="1" x14ac:dyDescent="0.3">
      <c r="A111" s="103">
        <v>93</v>
      </c>
      <c r="B111" s="84" t="s">
        <v>278</v>
      </c>
      <c r="C111" s="103" t="s">
        <v>42</v>
      </c>
      <c r="D111" s="105"/>
      <c r="E111" s="105" t="s">
        <v>34</v>
      </c>
      <c r="F111" s="105">
        <v>9</v>
      </c>
      <c r="G111" s="105">
        <v>7</v>
      </c>
      <c r="H111" s="95">
        <v>14950.2</v>
      </c>
      <c r="I111" s="95">
        <v>13433</v>
      </c>
      <c r="J111" s="95">
        <v>801</v>
      </c>
      <c r="K111" s="95">
        <v>12531</v>
      </c>
      <c r="L111" s="96">
        <v>657</v>
      </c>
      <c r="M111" s="97">
        <f>SUM('Прил.1.2-реестр МКД'!E103)</f>
        <v>6128400</v>
      </c>
      <c r="N111" s="98">
        <v>0</v>
      </c>
      <c r="O111" s="97">
        <v>0</v>
      </c>
      <c r="P111" s="97">
        <v>0</v>
      </c>
      <c r="Q111" s="98">
        <f t="shared" si="5"/>
        <v>6128400</v>
      </c>
      <c r="R111" s="98">
        <f t="shared" si="6"/>
        <v>456.22</v>
      </c>
      <c r="S111" s="106">
        <v>43100</v>
      </c>
    </row>
    <row r="112" spans="1:19" s="1" customFormat="1" ht="30.75" customHeight="1" x14ac:dyDescent="0.3">
      <c r="A112" s="103">
        <v>94</v>
      </c>
      <c r="B112" s="104" t="s">
        <v>177</v>
      </c>
      <c r="C112" s="124">
        <v>1989</v>
      </c>
      <c r="D112" s="105"/>
      <c r="E112" s="105" t="s">
        <v>33</v>
      </c>
      <c r="F112" s="124">
        <v>9</v>
      </c>
      <c r="G112" s="124">
        <v>1</v>
      </c>
      <c r="H112" s="95">
        <v>3610.3</v>
      </c>
      <c r="I112" s="95">
        <v>3219</v>
      </c>
      <c r="J112" s="95">
        <v>119</v>
      </c>
      <c r="K112" s="95">
        <v>2995</v>
      </c>
      <c r="L112" s="96">
        <v>160</v>
      </c>
      <c r="M112" s="97">
        <f>SUM('Прил.1.2-реестр МКД'!E104)</f>
        <v>1532100</v>
      </c>
      <c r="N112" s="97">
        <v>0</v>
      </c>
      <c r="O112" s="97">
        <v>0</v>
      </c>
      <c r="P112" s="97">
        <v>0</v>
      </c>
      <c r="Q112" s="98">
        <f t="shared" si="5"/>
        <v>1532100</v>
      </c>
      <c r="R112" s="98">
        <f t="shared" si="6"/>
        <v>475.96</v>
      </c>
      <c r="S112" s="106">
        <v>43100</v>
      </c>
    </row>
    <row r="113" spans="1:19" s="1" customFormat="1" ht="30.75" customHeight="1" x14ac:dyDescent="0.3">
      <c r="A113" s="103">
        <v>95</v>
      </c>
      <c r="B113" s="104" t="s">
        <v>178</v>
      </c>
      <c r="C113" s="124">
        <v>1990</v>
      </c>
      <c r="D113" s="105"/>
      <c r="E113" s="125" t="s">
        <v>60</v>
      </c>
      <c r="F113" s="124">
        <v>9</v>
      </c>
      <c r="G113" s="124">
        <v>3</v>
      </c>
      <c r="H113" s="95">
        <v>6545.8</v>
      </c>
      <c r="I113" s="95">
        <v>5854</v>
      </c>
      <c r="J113" s="95">
        <v>107</v>
      </c>
      <c r="K113" s="95">
        <v>5747</v>
      </c>
      <c r="L113" s="96">
        <v>300</v>
      </c>
      <c r="M113" s="97">
        <f>SUM('Прил.1.2-реестр МКД'!E105)</f>
        <v>7651319</v>
      </c>
      <c r="N113" s="97">
        <v>0</v>
      </c>
      <c r="O113" s="97">
        <v>0</v>
      </c>
      <c r="P113" s="97">
        <v>0</v>
      </c>
      <c r="Q113" s="98">
        <f t="shared" si="5"/>
        <v>7651319</v>
      </c>
      <c r="R113" s="98">
        <f t="shared" si="6"/>
        <v>1307.02</v>
      </c>
      <c r="S113" s="106">
        <v>43100</v>
      </c>
    </row>
    <row r="114" spans="1:19" s="1" customFormat="1" ht="30.75" customHeight="1" x14ac:dyDescent="0.3">
      <c r="A114" s="103">
        <v>96</v>
      </c>
      <c r="B114" s="104" t="s">
        <v>179</v>
      </c>
      <c r="C114" s="105">
        <v>1990</v>
      </c>
      <c r="D114" s="105"/>
      <c r="E114" s="105" t="s">
        <v>34</v>
      </c>
      <c r="F114" s="126" t="s">
        <v>35</v>
      </c>
      <c r="G114" s="105">
        <v>4</v>
      </c>
      <c r="H114" s="95">
        <v>9302.2999999999993</v>
      </c>
      <c r="I114" s="95">
        <v>8425</v>
      </c>
      <c r="J114" s="95">
        <v>371</v>
      </c>
      <c r="K114" s="95">
        <v>7739</v>
      </c>
      <c r="L114" s="96">
        <v>393</v>
      </c>
      <c r="M114" s="97">
        <f>SUM('Прил.1.2-реестр МКД'!E106)</f>
        <v>6128400</v>
      </c>
      <c r="N114" s="97">
        <v>0</v>
      </c>
      <c r="O114" s="97">
        <v>0</v>
      </c>
      <c r="P114" s="97">
        <v>0</v>
      </c>
      <c r="Q114" s="98">
        <f t="shared" ref="Q114:Q144" si="8">M114-O114</f>
        <v>6128400</v>
      </c>
      <c r="R114" s="98">
        <f t="shared" si="6"/>
        <v>727.41</v>
      </c>
      <c r="S114" s="106">
        <v>43100</v>
      </c>
    </row>
    <row r="115" spans="1:19" s="1" customFormat="1" ht="30.75" customHeight="1" x14ac:dyDescent="0.3">
      <c r="A115" s="103">
        <v>97</v>
      </c>
      <c r="B115" s="104" t="s">
        <v>180</v>
      </c>
      <c r="C115" s="105">
        <v>1988</v>
      </c>
      <c r="D115" s="105"/>
      <c r="E115" s="105" t="s">
        <v>34</v>
      </c>
      <c r="F115" s="105">
        <v>9</v>
      </c>
      <c r="G115" s="105">
        <v>1</v>
      </c>
      <c r="H115" s="95">
        <v>2679</v>
      </c>
      <c r="I115" s="95">
        <v>2394</v>
      </c>
      <c r="J115" s="95">
        <v>41</v>
      </c>
      <c r="K115" s="95">
        <v>2353</v>
      </c>
      <c r="L115" s="96">
        <v>130</v>
      </c>
      <c r="M115" s="97">
        <f>SUM('Прил.1.2-реестр МКД'!E107)</f>
        <v>1532100</v>
      </c>
      <c r="N115" s="97">
        <v>0</v>
      </c>
      <c r="O115" s="97">
        <v>0</v>
      </c>
      <c r="P115" s="97">
        <v>0</v>
      </c>
      <c r="Q115" s="98">
        <f t="shared" si="8"/>
        <v>1532100</v>
      </c>
      <c r="R115" s="98">
        <f t="shared" ref="R115:R145" si="9">SUM(M115/I115)</f>
        <v>639.97</v>
      </c>
      <c r="S115" s="106">
        <v>43100</v>
      </c>
    </row>
    <row r="116" spans="1:19" s="1" customFormat="1" ht="30.75" customHeight="1" x14ac:dyDescent="0.3">
      <c r="A116" s="103">
        <v>98</v>
      </c>
      <c r="B116" s="127" t="s">
        <v>315</v>
      </c>
      <c r="C116" s="128">
        <v>1991</v>
      </c>
      <c r="D116" s="105"/>
      <c r="E116" s="79" t="s">
        <v>34</v>
      </c>
      <c r="F116" s="96">
        <v>10</v>
      </c>
      <c r="G116" s="103">
        <v>2</v>
      </c>
      <c r="H116" s="108">
        <v>4960.5</v>
      </c>
      <c r="I116" s="108">
        <v>4254</v>
      </c>
      <c r="J116" s="95">
        <v>43</v>
      </c>
      <c r="K116" s="108">
        <v>4212</v>
      </c>
      <c r="L116" s="109">
        <v>198</v>
      </c>
      <c r="M116" s="97">
        <f>SUM('Прил.1.2-реестр МКД'!E108)</f>
        <v>3064200</v>
      </c>
      <c r="N116" s="97">
        <v>0</v>
      </c>
      <c r="O116" s="97">
        <v>0</v>
      </c>
      <c r="P116" s="97">
        <v>0</v>
      </c>
      <c r="Q116" s="98">
        <f t="shared" si="8"/>
        <v>3064200</v>
      </c>
      <c r="R116" s="98">
        <f t="shared" si="9"/>
        <v>720.31</v>
      </c>
      <c r="S116" s="106">
        <v>43100</v>
      </c>
    </row>
    <row r="117" spans="1:19" s="1" customFormat="1" ht="30.75" customHeight="1" x14ac:dyDescent="0.3">
      <c r="A117" s="103">
        <v>99</v>
      </c>
      <c r="B117" s="84" t="s">
        <v>279</v>
      </c>
      <c r="C117" s="105">
        <v>1991</v>
      </c>
      <c r="D117" s="105"/>
      <c r="E117" s="105" t="s">
        <v>34</v>
      </c>
      <c r="F117" s="105">
        <v>9</v>
      </c>
      <c r="G117" s="105">
        <v>1</v>
      </c>
      <c r="H117" s="95">
        <v>2721.8</v>
      </c>
      <c r="I117" s="95">
        <v>2434</v>
      </c>
      <c r="J117" s="95">
        <v>77</v>
      </c>
      <c r="K117" s="95">
        <v>2357</v>
      </c>
      <c r="L117" s="96">
        <v>119</v>
      </c>
      <c r="M117" s="97">
        <f>SUM('Прил.1.2-реестр МКД'!E109)</f>
        <v>1532100</v>
      </c>
      <c r="N117" s="98">
        <v>0</v>
      </c>
      <c r="O117" s="97">
        <v>0</v>
      </c>
      <c r="P117" s="97">
        <v>0</v>
      </c>
      <c r="Q117" s="98">
        <f t="shared" si="8"/>
        <v>1532100</v>
      </c>
      <c r="R117" s="98">
        <f t="shared" si="9"/>
        <v>629.46</v>
      </c>
      <c r="S117" s="106">
        <v>43100</v>
      </c>
    </row>
    <row r="118" spans="1:19" s="1" customFormat="1" ht="30.75" customHeight="1" x14ac:dyDescent="0.3">
      <c r="A118" s="103">
        <v>100</v>
      </c>
      <c r="B118" s="104" t="s">
        <v>181</v>
      </c>
      <c r="C118" s="105">
        <v>1989</v>
      </c>
      <c r="D118" s="105"/>
      <c r="E118" s="105" t="s">
        <v>34</v>
      </c>
      <c r="F118" s="105">
        <v>10</v>
      </c>
      <c r="G118" s="105">
        <v>2</v>
      </c>
      <c r="H118" s="95">
        <v>5004</v>
      </c>
      <c r="I118" s="95">
        <v>4310</v>
      </c>
      <c r="J118" s="95">
        <v>0</v>
      </c>
      <c r="K118" s="95">
        <v>4310</v>
      </c>
      <c r="L118" s="96">
        <v>183</v>
      </c>
      <c r="M118" s="97">
        <f>SUM('Прил.1.2-реестр МКД'!E110)</f>
        <v>3064200</v>
      </c>
      <c r="N118" s="97">
        <v>0</v>
      </c>
      <c r="O118" s="97">
        <v>0</v>
      </c>
      <c r="P118" s="97">
        <v>0</v>
      </c>
      <c r="Q118" s="98">
        <f t="shared" si="8"/>
        <v>3064200</v>
      </c>
      <c r="R118" s="98">
        <f t="shared" si="9"/>
        <v>710.95</v>
      </c>
      <c r="S118" s="106">
        <v>43100</v>
      </c>
    </row>
    <row r="119" spans="1:19" s="1" customFormat="1" ht="30.75" customHeight="1" x14ac:dyDescent="0.3">
      <c r="A119" s="103">
        <v>101</v>
      </c>
      <c r="B119" s="104" t="s">
        <v>182</v>
      </c>
      <c r="C119" s="114">
        <v>1988</v>
      </c>
      <c r="D119" s="105"/>
      <c r="E119" s="105" t="s">
        <v>34</v>
      </c>
      <c r="F119" s="114">
        <v>10</v>
      </c>
      <c r="G119" s="114">
        <v>2</v>
      </c>
      <c r="H119" s="95">
        <v>4979.8999999999996</v>
      </c>
      <c r="I119" s="95">
        <v>4265</v>
      </c>
      <c r="J119" s="95">
        <v>153</v>
      </c>
      <c r="K119" s="95">
        <v>4112</v>
      </c>
      <c r="L119" s="96">
        <v>302</v>
      </c>
      <c r="M119" s="97">
        <f>SUM('Прил.1.2-реестр МКД'!E111)</f>
        <v>3064200</v>
      </c>
      <c r="N119" s="97">
        <v>0</v>
      </c>
      <c r="O119" s="97">
        <v>0</v>
      </c>
      <c r="P119" s="97">
        <v>0</v>
      </c>
      <c r="Q119" s="98">
        <f t="shared" si="8"/>
        <v>3064200</v>
      </c>
      <c r="R119" s="98">
        <f t="shared" si="9"/>
        <v>718.45</v>
      </c>
      <c r="S119" s="106">
        <v>43100</v>
      </c>
    </row>
    <row r="120" spans="1:19" s="1" customFormat="1" ht="30.75" customHeight="1" x14ac:dyDescent="0.3">
      <c r="A120" s="103">
        <v>102</v>
      </c>
      <c r="B120" s="104" t="s">
        <v>183</v>
      </c>
      <c r="C120" s="114">
        <v>1989</v>
      </c>
      <c r="D120" s="105"/>
      <c r="E120" s="105" t="s">
        <v>34</v>
      </c>
      <c r="F120" s="114">
        <v>10</v>
      </c>
      <c r="G120" s="114">
        <v>11</v>
      </c>
      <c r="H120" s="95">
        <v>27757.200000000001</v>
      </c>
      <c r="I120" s="95">
        <v>24222</v>
      </c>
      <c r="J120" s="95">
        <v>548</v>
      </c>
      <c r="K120" s="95">
        <v>23606</v>
      </c>
      <c r="L120" s="96">
        <v>160</v>
      </c>
      <c r="M120" s="97">
        <f>SUM('Прил.1.2-реестр МКД'!E112)</f>
        <v>16853100</v>
      </c>
      <c r="N120" s="97">
        <v>0</v>
      </c>
      <c r="O120" s="97">
        <v>0</v>
      </c>
      <c r="P120" s="97">
        <v>0</v>
      </c>
      <c r="Q120" s="98">
        <f t="shared" si="8"/>
        <v>16853100</v>
      </c>
      <c r="R120" s="98">
        <f t="shared" si="9"/>
        <v>695.78</v>
      </c>
      <c r="S120" s="106">
        <v>43100</v>
      </c>
    </row>
    <row r="121" spans="1:19" s="1" customFormat="1" ht="30.75" customHeight="1" x14ac:dyDescent="0.3">
      <c r="A121" s="103">
        <v>103</v>
      </c>
      <c r="B121" s="104" t="s">
        <v>184</v>
      </c>
      <c r="C121" s="114">
        <v>1989</v>
      </c>
      <c r="D121" s="105"/>
      <c r="E121" s="105" t="s">
        <v>34</v>
      </c>
      <c r="F121" s="114">
        <v>10</v>
      </c>
      <c r="G121" s="114">
        <v>2</v>
      </c>
      <c r="H121" s="95">
        <v>4959.8</v>
      </c>
      <c r="I121" s="95">
        <v>4243</v>
      </c>
      <c r="J121" s="95">
        <v>0</v>
      </c>
      <c r="K121" s="95">
        <v>4243</v>
      </c>
      <c r="L121" s="96">
        <v>205</v>
      </c>
      <c r="M121" s="97">
        <f>SUM('Прил.1.2-реестр МКД'!E113)</f>
        <v>3064200</v>
      </c>
      <c r="N121" s="97">
        <v>0</v>
      </c>
      <c r="O121" s="97">
        <v>0</v>
      </c>
      <c r="P121" s="97">
        <v>0</v>
      </c>
      <c r="Q121" s="98">
        <f t="shared" si="8"/>
        <v>3064200</v>
      </c>
      <c r="R121" s="98">
        <f t="shared" si="9"/>
        <v>722.18</v>
      </c>
      <c r="S121" s="106">
        <v>43100</v>
      </c>
    </row>
    <row r="122" spans="1:19" s="1" customFormat="1" ht="30.75" customHeight="1" x14ac:dyDescent="0.3">
      <c r="A122" s="103">
        <v>104</v>
      </c>
      <c r="B122" s="104" t="s">
        <v>185</v>
      </c>
      <c r="C122" s="114">
        <v>1989</v>
      </c>
      <c r="D122" s="105"/>
      <c r="E122" s="105" t="s">
        <v>34</v>
      </c>
      <c r="F122" s="114">
        <v>10</v>
      </c>
      <c r="G122" s="114">
        <v>2</v>
      </c>
      <c r="H122" s="95">
        <v>4991.7</v>
      </c>
      <c r="I122" s="95">
        <v>4272</v>
      </c>
      <c r="J122" s="95">
        <v>0</v>
      </c>
      <c r="K122" s="95">
        <v>4272</v>
      </c>
      <c r="L122" s="96">
        <v>183</v>
      </c>
      <c r="M122" s="97">
        <f>SUM('Прил.1.2-реестр МКД'!E114)</f>
        <v>3064200</v>
      </c>
      <c r="N122" s="97">
        <v>0</v>
      </c>
      <c r="O122" s="97">
        <v>0</v>
      </c>
      <c r="P122" s="97">
        <v>0</v>
      </c>
      <c r="Q122" s="98">
        <f t="shared" si="8"/>
        <v>3064200</v>
      </c>
      <c r="R122" s="98">
        <f t="shared" si="9"/>
        <v>717.28</v>
      </c>
      <c r="S122" s="106">
        <v>43100</v>
      </c>
    </row>
    <row r="123" spans="1:19" s="1" customFormat="1" ht="30.75" customHeight="1" x14ac:dyDescent="0.3">
      <c r="A123" s="103">
        <v>105</v>
      </c>
      <c r="B123" s="104" t="s">
        <v>186</v>
      </c>
      <c r="C123" s="114">
        <v>1988</v>
      </c>
      <c r="D123" s="105"/>
      <c r="E123" s="105" t="s">
        <v>34</v>
      </c>
      <c r="F123" s="114">
        <v>10</v>
      </c>
      <c r="G123" s="114">
        <v>12</v>
      </c>
      <c r="H123" s="95">
        <v>31360.6</v>
      </c>
      <c r="I123" s="95">
        <v>27202</v>
      </c>
      <c r="J123" s="95">
        <v>591</v>
      </c>
      <c r="K123" s="95">
        <v>26495</v>
      </c>
      <c r="L123" s="96">
        <v>1235</v>
      </c>
      <c r="M123" s="97">
        <f>SUM('Прил.1.2-реестр МКД'!E115)</f>
        <v>18385200</v>
      </c>
      <c r="N123" s="97">
        <v>0</v>
      </c>
      <c r="O123" s="97">
        <v>0</v>
      </c>
      <c r="P123" s="97">
        <v>0</v>
      </c>
      <c r="Q123" s="98">
        <f t="shared" si="8"/>
        <v>18385200</v>
      </c>
      <c r="R123" s="98">
        <f t="shared" si="9"/>
        <v>675.88</v>
      </c>
      <c r="S123" s="106">
        <v>43100</v>
      </c>
    </row>
    <row r="124" spans="1:19" s="1" customFormat="1" ht="30.75" customHeight="1" x14ac:dyDescent="0.3">
      <c r="A124" s="103">
        <v>106</v>
      </c>
      <c r="B124" s="104" t="s">
        <v>187</v>
      </c>
      <c r="C124" s="114">
        <v>1989</v>
      </c>
      <c r="D124" s="105"/>
      <c r="E124" s="105" t="s">
        <v>34</v>
      </c>
      <c r="F124" s="114">
        <v>10</v>
      </c>
      <c r="G124" s="114">
        <v>2</v>
      </c>
      <c r="H124" s="95">
        <v>4990.1000000000004</v>
      </c>
      <c r="I124" s="95">
        <v>4263</v>
      </c>
      <c r="J124" s="95">
        <v>86</v>
      </c>
      <c r="K124" s="95">
        <v>4177</v>
      </c>
      <c r="L124" s="96">
        <v>216</v>
      </c>
      <c r="M124" s="97">
        <f>SUM('Прил.1.2-реестр МКД'!E116)</f>
        <v>3064200</v>
      </c>
      <c r="N124" s="97">
        <v>0</v>
      </c>
      <c r="O124" s="97">
        <v>0</v>
      </c>
      <c r="P124" s="97">
        <v>0</v>
      </c>
      <c r="Q124" s="98">
        <f t="shared" si="8"/>
        <v>3064200</v>
      </c>
      <c r="R124" s="98">
        <f t="shared" si="9"/>
        <v>718.79</v>
      </c>
      <c r="S124" s="106">
        <v>43100</v>
      </c>
    </row>
    <row r="125" spans="1:19" s="1" customFormat="1" ht="30.75" customHeight="1" x14ac:dyDescent="0.3">
      <c r="A125" s="103">
        <v>107</v>
      </c>
      <c r="B125" s="104" t="s">
        <v>188</v>
      </c>
      <c r="C125" s="114">
        <v>1989</v>
      </c>
      <c r="D125" s="105"/>
      <c r="E125" s="105" t="s">
        <v>34</v>
      </c>
      <c r="F125" s="114">
        <v>10</v>
      </c>
      <c r="G125" s="114">
        <v>2</v>
      </c>
      <c r="H125" s="95">
        <v>4969.3</v>
      </c>
      <c r="I125" s="95">
        <v>4252</v>
      </c>
      <c r="J125" s="95">
        <v>131</v>
      </c>
      <c r="K125" s="95">
        <v>4121</v>
      </c>
      <c r="L125" s="96">
        <v>208</v>
      </c>
      <c r="M125" s="97">
        <f>SUM('Прил.1.2-реестр МКД'!E117)</f>
        <v>3064200</v>
      </c>
      <c r="N125" s="97">
        <v>0</v>
      </c>
      <c r="O125" s="97">
        <v>0</v>
      </c>
      <c r="P125" s="97">
        <v>0</v>
      </c>
      <c r="Q125" s="98">
        <f t="shared" si="8"/>
        <v>3064200</v>
      </c>
      <c r="R125" s="98">
        <f t="shared" si="9"/>
        <v>720.65</v>
      </c>
      <c r="S125" s="106">
        <v>43100</v>
      </c>
    </row>
    <row r="126" spans="1:19" s="1" customFormat="1" ht="30.75" customHeight="1" x14ac:dyDescent="0.3">
      <c r="A126" s="103">
        <v>108</v>
      </c>
      <c r="B126" s="104" t="s">
        <v>189</v>
      </c>
      <c r="C126" s="114">
        <v>1988</v>
      </c>
      <c r="D126" s="105"/>
      <c r="E126" s="105" t="s">
        <v>34</v>
      </c>
      <c r="F126" s="114">
        <v>10</v>
      </c>
      <c r="G126" s="114">
        <v>2</v>
      </c>
      <c r="H126" s="95">
        <v>4963.3</v>
      </c>
      <c r="I126" s="95">
        <v>4238</v>
      </c>
      <c r="J126" s="95">
        <v>162</v>
      </c>
      <c r="K126" s="95">
        <v>4076</v>
      </c>
      <c r="L126" s="96">
        <v>253</v>
      </c>
      <c r="M126" s="97">
        <f>SUM('Прил.1.2-реестр МКД'!E118)</f>
        <v>3064200</v>
      </c>
      <c r="N126" s="97">
        <v>0</v>
      </c>
      <c r="O126" s="97">
        <v>0</v>
      </c>
      <c r="P126" s="97">
        <v>0</v>
      </c>
      <c r="Q126" s="98">
        <f t="shared" si="8"/>
        <v>3064200</v>
      </c>
      <c r="R126" s="98">
        <f t="shared" si="9"/>
        <v>723.03</v>
      </c>
      <c r="S126" s="106">
        <v>43100</v>
      </c>
    </row>
    <row r="127" spans="1:19" s="1" customFormat="1" ht="30.75" customHeight="1" x14ac:dyDescent="0.3">
      <c r="A127" s="103">
        <v>109</v>
      </c>
      <c r="B127" s="104" t="s">
        <v>190</v>
      </c>
      <c r="C127" s="114">
        <v>1988</v>
      </c>
      <c r="D127" s="105"/>
      <c r="E127" s="105" t="s">
        <v>34</v>
      </c>
      <c r="F127" s="114">
        <v>9</v>
      </c>
      <c r="G127" s="114">
        <v>2</v>
      </c>
      <c r="H127" s="95">
        <v>4462.8999999999996</v>
      </c>
      <c r="I127" s="95">
        <v>3822</v>
      </c>
      <c r="J127" s="95">
        <v>0</v>
      </c>
      <c r="K127" s="95">
        <v>3822</v>
      </c>
      <c r="L127" s="96">
        <v>198</v>
      </c>
      <c r="M127" s="97">
        <f>SUM('Прил.1.2-реестр МКД'!E119)</f>
        <v>3064200</v>
      </c>
      <c r="N127" s="97">
        <v>0</v>
      </c>
      <c r="O127" s="97">
        <v>0</v>
      </c>
      <c r="P127" s="97">
        <v>0</v>
      </c>
      <c r="Q127" s="98">
        <f t="shared" si="8"/>
        <v>3064200</v>
      </c>
      <c r="R127" s="98">
        <f t="shared" si="9"/>
        <v>801.73</v>
      </c>
      <c r="S127" s="106">
        <v>43100</v>
      </c>
    </row>
    <row r="128" spans="1:19" s="1" customFormat="1" ht="30.75" customHeight="1" x14ac:dyDescent="0.3">
      <c r="A128" s="103">
        <v>110</v>
      </c>
      <c r="B128" s="104" t="s">
        <v>191</v>
      </c>
      <c r="C128" s="114">
        <v>1988</v>
      </c>
      <c r="D128" s="105"/>
      <c r="E128" s="105" t="s">
        <v>34</v>
      </c>
      <c r="F128" s="114">
        <v>9</v>
      </c>
      <c r="G128" s="114">
        <v>2</v>
      </c>
      <c r="H128" s="95">
        <v>4471.2</v>
      </c>
      <c r="I128" s="95">
        <v>3775</v>
      </c>
      <c r="J128" s="95">
        <v>226</v>
      </c>
      <c r="K128" s="95">
        <v>3550</v>
      </c>
      <c r="L128" s="96">
        <v>195</v>
      </c>
      <c r="M128" s="97">
        <f>SUM('Прил.1.2-реестр МКД'!E120)</f>
        <v>3064200</v>
      </c>
      <c r="N128" s="97">
        <v>0</v>
      </c>
      <c r="O128" s="97">
        <v>0</v>
      </c>
      <c r="P128" s="97">
        <v>0</v>
      </c>
      <c r="Q128" s="98">
        <f t="shared" si="8"/>
        <v>3064200</v>
      </c>
      <c r="R128" s="98">
        <f t="shared" si="9"/>
        <v>811.71</v>
      </c>
      <c r="S128" s="106">
        <v>43100</v>
      </c>
    </row>
    <row r="129" spans="1:19" s="1" customFormat="1" ht="30.75" customHeight="1" x14ac:dyDescent="0.3">
      <c r="A129" s="103">
        <v>111</v>
      </c>
      <c r="B129" s="104" t="s">
        <v>192</v>
      </c>
      <c r="C129" s="114">
        <v>1988</v>
      </c>
      <c r="D129" s="105"/>
      <c r="E129" s="105" t="s">
        <v>34</v>
      </c>
      <c r="F129" s="114">
        <v>9</v>
      </c>
      <c r="G129" s="114">
        <v>2</v>
      </c>
      <c r="H129" s="95">
        <v>4528.2</v>
      </c>
      <c r="I129" s="95">
        <v>3875</v>
      </c>
      <c r="J129" s="95">
        <v>0</v>
      </c>
      <c r="K129" s="95">
        <v>3875</v>
      </c>
      <c r="L129" s="96">
        <v>204</v>
      </c>
      <c r="M129" s="97">
        <f>SUM('Прил.1.2-реестр МКД'!E121)</f>
        <v>3064200</v>
      </c>
      <c r="N129" s="97">
        <v>0</v>
      </c>
      <c r="O129" s="97">
        <v>0</v>
      </c>
      <c r="P129" s="97">
        <v>0</v>
      </c>
      <c r="Q129" s="98">
        <f t="shared" si="8"/>
        <v>3064200</v>
      </c>
      <c r="R129" s="98">
        <f t="shared" si="9"/>
        <v>790.76</v>
      </c>
      <c r="S129" s="106">
        <v>43100</v>
      </c>
    </row>
    <row r="130" spans="1:19" s="1" customFormat="1" ht="30.75" customHeight="1" x14ac:dyDescent="0.3">
      <c r="A130" s="103">
        <v>112</v>
      </c>
      <c r="B130" s="104" t="s">
        <v>193</v>
      </c>
      <c r="C130" s="114">
        <v>1988</v>
      </c>
      <c r="D130" s="105"/>
      <c r="E130" s="105" t="s">
        <v>34</v>
      </c>
      <c r="F130" s="114">
        <v>9</v>
      </c>
      <c r="G130" s="114">
        <v>9</v>
      </c>
      <c r="H130" s="95">
        <v>19792.900000000001</v>
      </c>
      <c r="I130" s="95">
        <v>17001</v>
      </c>
      <c r="J130" s="95">
        <v>484</v>
      </c>
      <c r="K130" s="95">
        <v>16517</v>
      </c>
      <c r="L130" s="96">
        <v>723</v>
      </c>
      <c r="M130" s="97">
        <f>SUM('Прил.1.2-реестр МКД'!E122)</f>
        <v>3064200</v>
      </c>
      <c r="N130" s="97">
        <v>0</v>
      </c>
      <c r="O130" s="97">
        <v>0</v>
      </c>
      <c r="P130" s="97">
        <v>0</v>
      </c>
      <c r="Q130" s="98">
        <f t="shared" si="8"/>
        <v>3064200</v>
      </c>
      <c r="R130" s="98">
        <f t="shared" si="9"/>
        <v>180.24</v>
      </c>
      <c r="S130" s="106">
        <v>43100</v>
      </c>
    </row>
    <row r="131" spans="1:19" s="1" customFormat="1" ht="30.75" customHeight="1" x14ac:dyDescent="0.3">
      <c r="A131" s="103">
        <v>113</v>
      </c>
      <c r="B131" s="104" t="s">
        <v>194</v>
      </c>
      <c r="C131" s="129" t="s">
        <v>298</v>
      </c>
      <c r="D131" s="105"/>
      <c r="E131" s="105" t="s">
        <v>33</v>
      </c>
      <c r="F131" s="124">
        <v>9</v>
      </c>
      <c r="G131" s="124">
        <v>11</v>
      </c>
      <c r="H131" s="95">
        <v>25878.9</v>
      </c>
      <c r="I131" s="95">
        <v>22969</v>
      </c>
      <c r="J131" s="95">
        <v>924</v>
      </c>
      <c r="K131" s="95">
        <v>22045</v>
      </c>
      <c r="L131" s="96">
        <v>1135</v>
      </c>
      <c r="M131" s="97">
        <f>SUM('Прил.1.2-реестр МКД'!E123)</f>
        <v>7660500</v>
      </c>
      <c r="N131" s="97">
        <v>0</v>
      </c>
      <c r="O131" s="97">
        <v>0</v>
      </c>
      <c r="P131" s="97">
        <v>0</v>
      </c>
      <c r="Q131" s="98">
        <f t="shared" si="8"/>
        <v>7660500</v>
      </c>
      <c r="R131" s="98">
        <f t="shared" si="9"/>
        <v>333.51</v>
      </c>
      <c r="S131" s="106">
        <v>43100</v>
      </c>
    </row>
    <row r="132" spans="1:19" s="1" customFormat="1" ht="30.75" customHeight="1" x14ac:dyDescent="0.3">
      <c r="A132" s="103">
        <v>114</v>
      </c>
      <c r="B132" s="104" t="s">
        <v>316</v>
      </c>
      <c r="C132" s="128">
        <v>1973</v>
      </c>
      <c r="D132" s="105"/>
      <c r="E132" s="79" t="s">
        <v>33</v>
      </c>
      <c r="F132" s="96">
        <v>12</v>
      </c>
      <c r="G132" s="103">
        <v>1</v>
      </c>
      <c r="H132" s="108">
        <v>3058</v>
      </c>
      <c r="I132" s="108">
        <v>2658</v>
      </c>
      <c r="J132" s="95">
        <v>0</v>
      </c>
      <c r="K132" s="108">
        <v>2658</v>
      </c>
      <c r="L132" s="109">
        <v>91</v>
      </c>
      <c r="M132" s="97">
        <f>SUM('Прил.1.2-реестр МКД'!E124)</f>
        <v>1940660</v>
      </c>
      <c r="N132" s="97">
        <v>0</v>
      </c>
      <c r="O132" s="97">
        <v>0</v>
      </c>
      <c r="P132" s="97">
        <v>0</v>
      </c>
      <c r="Q132" s="98">
        <f t="shared" si="8"/>
        <v>1940660</v>
      </c>
      <c r="R132" s="98">
        <f t="shared" si="9"/>
        <v>730.12</v>
      </c>
      <c r="S132" s="106">
        <v>43100</v>
      </c>
    </row>
    <row r="133" spans="1:19" s="1" customFormat="1" ht="30.75" customHeight="1" x14ac:dyDescent="0.3">
      <c r="A133" s="103">
        <v>115</v>
      </c>
      <c r="B133" s="104" t="s">
        <v>317</v>
      </c>
      <c r="C133" s="128">
        <v>1973</v>
      </c>
      <c r="D133" s="105"/>
      <c r="E133" s="79" t="s">
        <v>33</v>
      </c>
      <c r="F133" s="96">
        <v>12</v>
      </c>
      <c r="G133" s="103">
        <v>1</v>
      </c>
      <c r="H133" s="108">
        <v>3431.4</v>
      </c>
      <c r="I133" s="108">
        <v>3061</v>
      </c>
      <c r="J133" s="95">
        <v>0</v>
      </c>
      <c r="K133" s="108">
        <v>3061</v>
      </c>
      <c r="L133" s="109">
        <v>105</v>
      </c>
      <c r="M133" s="97">
        <f>SUM('Прил.1.2-реестр МКД'!E125)</f>
        <v>1940660</v>
      </c>
      <c r="N133" s="97">
        <v>0</v>
      </c>
      <c r="O133" s="97">
        <v>0</v>
      </c>
      <c r="P133" s="97">
        <v>0</v>
      </c>
      <c r="Q133" s="98">
        <f t="shared" si="8"/>
        <v>1940660</v>
      </c>
      <c r="R133" s="98">
        <f t="shared" si="9"/>
        <v>634</v>
      </c>
      <c r="S133" s="106">
        <v>43100</v>
      </c>
    </row>
    <row r="134" spans="1:19" s="1" customFormat="1" ht="30.75" customHeight="1" x14ac:dyDescent="0.3">
      <c r="A134" s="103">
        <v>116</v>
      </c>
      <c r="B134" s="104" t="s">
        <v>318</v>
      </c>
      <c r="C134" s="105">
        <v>1976</v>
      </c>
      <c r="D134" s="105"/>
      <c r="E134" s="105" t="s">
        <v>33</v>
      </c>
      <c r="F134" s="105">
        <v>9</v>
      </c>
      <c r="G134" s="105">
        <v>1</v>
      </c>
      <c r="H134" s="95">
        <v>4006.3</v>
      </c>
      <c r="I134" s="95">
        <v>1731</v>
      </c>
      <c r="J134" s="95">
        <v>844</v>
      </c>
      <c r="K134" s="95">
        <v>887</v>
      </c>
      <c r="L134" s="96">
        <v>206</v>
      </c>
      <c r="M134" s="97">
        <f>SUM('Прил.1.2-реестр МКД'!E126)</f>
        <v>1532100</v>
      </c>
      <c r="N134" s="98">
        <v>0</v>
      </c>
      <c r="O134" s="97">
        <v>0</v>
      </c>
      <c r="P134" s="97">
        <v>0</v>
      </c>
      <c r="Q134" s="98">
        <f t="shared" si="8"/>
        <v>1532100</v>
      </c>
      <c r="R134" s="98">
        <f t="shared" si="9"/>
        <v>885.1</v>
      </c>
      <c r="S134" s="106">
        <v>43100</v>
      </c>
    </row>
    <row r="135" spans="1:19" s="1" customFormat="1" ht="30.75" customHeight="1" x14ac:dyDescent="0.3">
      <c r="A135" s="103">
        <v>117</v>
      </c>
      <c r="B135" s="104" t="s">
        <v>238</v>
      </c>
      <c r="C135" s="128">
        <v>1971</v>
      </c>
      <c r="D135" s="105"/>
      <c r="E135" s="79" t="s">
        <v>34</v>
      </c>
      <c r="F135" s="96">
        <v>12</v>
      </c>
      <c r="G135" s="103">
        <v>1</v>
      </c>
      <c r="H135" s="108">
        <v>2757.2</v>
      </c>
      <c r="I135" s="108">
        <v>2416</v>
      </c>
      <c r="J135" s="95">
        <v>107</v>
      </c>
      <c r="K135" s="108">
        <v>2308</v>
      </c>
      <c r="L135" s="109">
        <v>103</v>
      </c>
      <c r="M135" s="97">
        <f>SUM('Прил.1.2-реестр МКД'!E127)</f>
        <v>1940660</v>
      </c>
      <c r="N135" s="97">
        <v>0</v>
      </c>
      <c r="O135" s="97">
        <v>0</v>
      </c>
      <c r="P135" s="97">
        <v>0</v>
      </c>
      <c r="Q135" s="98">
        <f t="shared" si="8"/>
        <v>1940660</v>
      </c>
      <c r="R135" s="98">
        <f t="shared" si="9"/>
        <v>803.25</v>
      </c>
      <c r="S135" s="106">
        <v>43100</v>
      </c>
    </row>
    <row r="136" spans="1:19" s="1" customFormat="1" ht="30.75" customHeight="1" x14ac:dyDescent="0.3">
      <c r="A136" s="103">
        <v>118</v>
      </c>
      <c r="B136" s="104" t="s">
        <v>196</v>
      </c>
      <c r="C136" s="105">
        <v>1975</v>
      </c>
      <c r="D136" s="105"/>
      <c r="E136" s="105" t="s">
        <v>34</v>
      </c>
      <c r="F136" s="105">
        <v>16</v>
      </c>
      <c r="G136" s="105">
        <v>1</v>
      </c>
      <c r="H136" s="95">
        <v>8412.5</v>
      </c>
      <c r="I136" s="95">
        <v>6965</v>
      </c>
      <c r="J136" s="95">
        <v>50</v>
      </c>
      <c r="K136" s="95">
        <v>6915</v>
      </c>
      <c r="L136" s="96">
        <v>262</v>
      </c>
      <c r="M136" s="97">
        <f>SUM('Прил.1.2-реестр МКД'!E128)</f>
        <v>1940660</v>
      </c>
      <c r="N136" s="97">
        <v>0</v>
      </c>
      <c r="O136" s="97">
        <v>0</v>
      </c>
      <c r="P136" s="97">
        <v>0</v>
      </c>
      <c r="Q136" s="98">
        <f t="shared" si="8"/>
        <v>1940660</v>
      </c>
      <c r="R136" s="98">
        <f t="shared" si="9"/>
        <v>278.63</v>
      </c>
      <c r="S136" s="106">
        <v>43100</v>
      </c>
    </row>
    <row r="137" spans="1:19" s="1" customFormat="1" ht="30.75" customHeight="1" x14ac:dyDescent="0.3">
      <c r="A137" s="103">
        <v>119</v>
      </c>
      <c r="B137" s="104" t="s">
        <v>239</v>
      </c>
      <c r="C137" s="128">
        <v>1970</v>
      </c>
      <c r="D137" s="105"/>
      <c r="E137" s="79" t="s">
        <v>34</v>
      </c>
      <c r="F137" s="96">
        <v>12</v>
      </c>
      <c r="G137" s="103">
        <v>1</v>
      </c>
      <c r="H137" s="108">
        <v>2765.1</v>
      </c>
      <c r="I137" s="108">
        <v>2441</v>
      </c>
      <c r="J137" s="95">
        <v>94</v>
      </c>
      <c r="K137" s="108">
        <v>2266</v>
      </c>
      <c r="L137" s="109">
        <v>95</v>
      </c>
      <c r="M137" s="97">
        <f>SUM('Прил.1.2-реестр МКД'!E129)</f>
        <v>1940660</v>
      </c>
      <c r="N137" s="97">
        <v>0</v>
      </c>
      <c r="O137" s="97">
        <v>0</v>
      </c>
      <c r="P137" s="97">
        <v>0</v>
      </c>
      <c r="Q137" s="98">
        <f t="shared" si="8"/>
        <v>1940660</v>
      </c>
      <c r="R137" s="98">
        <f t="shared" si="9"/>
        <v>795.03</v>
      </c>
      <c r="S137" s="106">
        <v>43100</v>
      </c>
    </row>
    <row r="138" spans="1:19" s="1" customFormat="1" ht="30.75" customHeight="1" x14ac:dyDescent="0.3">
      <c r="A138" s="103">
        <v>120</v>
      </c>
      <c r="B138" s="104" t="s">
        <v>197</v>
      </c>
      <c r="C138" s="105">
        <v>1970</v>
      </c>
      <c r="D138" s="105"/>
      <c r="E138" s="105" t="s">
        <v>34</v>
      </c>
      <c r="F138" s="105">
        <v>12</v>
      </c>
      <c r="G138" s="105">
        <v>1</v>
      </c>
      <c r="H138" s="95">
        <v>2745.6</v>
      </c>
      <c r="I138" s="95">
        <v>2354</v>
      </c>
      <c r="J138" s="95">
        <v>0</v>
      </c>
      <c r="K138" s="95">
        <v>2354</v>
      </c>
      <c r="L138" s="96">
        <v>73</v>
      </c>
      <c r="M138" s="97">
        <f>SUM('Прил.1.2-реестр МКД'!E130)</f>
        <v>3881320</v>
      </c>
      <c r="N138" s="97">
        <v>0</v>
      </c>
      <c r="O138" s="97">
        <v>0</v>
      </c>
      <c r="P138" s="97">
        <v>0</v>
      </c>
      <c r="Q138" s="98">
        <f t="shared" si="8"/>
        <v>3881320</v>
      </c>
      <c r="R138" s="98">
        <f t="shared" si="9"/>
        <v>1648.82</v>
      </c>
      <c r="S138" s="106">
        <v>43100</v>
      </c>
    </row>
    <row r="139" spans="1:19" s="1" customFormat="1" ht="30.75" customHeight="1" x14ac:dyDescent="0.3">
      <c r="A139" s="103">
        <v>121</v>
      </c>
      <c r="B139" s="104" t="s">
        <v>240</v>
      </c>
      <c r="C139" s="128">
        <v>1970</v>
      </c>
      <c r="D139" s="105"/>
      <c r="E139" s="79" t="s">
        <v>34</v>
      </c>
      <c r="F139" s="96">
        <v>12</v>
      </c>
      <c r="G139" s="103">
        <v>1</v>
      </c>
      <c r="H139" s="108">
        <v>2778.7</v>
      </c>
      <c r="I139" s="108">
        <v>2402</v>
      </c>
      <c r="J139" s="95">
        <v>120</v>
      </c>
      <c r="K139" s="108">
        <v>2281</v>
      </c>
      <c r="L139" s="109">
        <v>102</v>
      </c>
      <c r="M139" s="97">
        <f>SUM('Прил.1.2-реестр МКД'!E131)</f>
        <v>1940660</v>
      </c>
      <c r="N139" s="97">
        <v>0</v>
      </c>
      <c r="O139" s="97">
        <v>0</v>
      </c>
      <c r="P139" s="97">
        <v>0</v>
      </c>
      <c r="Q139" s="98">
        <f t="shared" si="8"/>
        <v>1940660</v>
      </c>
      <c r="R139" s="98">
        <f t="shared" si="9"/>
        <v>807.94</v>
      </c>
      <c r="S139" s="106">
        <v>43100</v>
      </c>
    </row>
    <row r="140" spans="1:19" s="1" customFormat="1" ht="30.75" customHeight="1" x14ac:dyDescent="0.3">
      <c r="A140" s="103">
        <v>122</v>
      </c>
      <c r="B140" s="104" t="s">
        <v>319</v>
      </c>
      <c r="C140" s="128">
        <v>1967</v>
      </c>
      <c r="D140" s="105"/>
      <c r="E140" s="79" t="s">
        <v>34</v>
      </c>
      <c r="F140" s="96">
        <v>9</v>
      </c>
      <c r="G140" s="103">
        <v>1</v>
      </c>
      <c r="H140" s="108">
        <v>3680.8</v>
      </c>
      <c r="I140" s="108">
        <v>2770</v>
      </c>
      <c r="J140" s="95">
        <v>1017</v>
      </c>
      <c r="K140" s="108">
        <v>1753</v>
      </c>
      <c r="L140" s="109">
        <v>273</v>
      </c>
      <c r="M140" s="97">
        <f>SUM('Прил.1.2-реестр МКД'!E132)</f>
        <v>3064200</v>
      </c>
      <c r="N140" s="97">
        <v>0</v>
      </c>
      <c r="O140" s="97">
        <v>0</v>
      </c>
      <c r="P140" s="97">
        <v>0</v>
      </c>
      <c r="Q140" s="98">
        <f t="shared" si="8"/>
        <v>3064200</v>
      </c>
      <c r="R140" s="98">
        <f t="shared" si="9"/>
        <v>1106.21</v>
      </c>
      <c r="S140" s="106">
        <v>43100</v>
      </c>
    </row>
    <row r="141" spans="1:19" s="1" customFormat="1" ht="30.75" customHeight="1" x14ac:dyDescent="0.3">
      <c r="A141" s="103">
        <v>123</v>
      </c>
      <c r="B141" s="104" t="s">
        <v>198</v>
      </c>
      <c r="C141" s="105">
        <v>1965</v>
      </c>
      <c r="D141" s="105"/>
      <c r="E141" s="105" t="s">
        <v>33</v>
      </c>
      <c r="F141" s="114">
        <v>9</v>
      </c>
      <c r="G141" s="114">
        <v>1</v>
      </c>
      <c r="H141" s="95">
        <v>3393.2</v>
      </c>
      <c r="I141" s="95">
        <v>2857</v>
      </c>
      <c r="J141" s="95">
        <v>772</v>
      </c>
      <c r="K141" s="95">
        <v>1894</v>
      </c>
      <c r="L141" s="96">
        <v>238</v>
      </c>
      <c r="M141" s="97">
        <f>SUM('Прил.1.2-реестр МКД'!E133)</f>
        <v>3970181.8</v>
      </c>
      <c r="N141" s="97">
        <v>0</v>
      </c>
      <c r="O141" s="97">
        <v>0</v>
      </c>
      <c r="P141" s="97">
        <v>0</v>
      </c>
      <c r="Q141" s="98">
        <f t="shared" si="8"/>
        <v>3970181.8</v>
      </c>
      <c r="R141" s="98">
        <f t="shared" si="9"/>
        <v>1389.63</v>
      </c>
      <c r="S141" s="106">
        <v>43100</v>
      </c>
    </row>
    <row r="142" spans="1:19" s="1" customFormat="1" ht="30.75" customHeight="1" x14ac:dyDescent="0.3">
      <c r="A142" s="103">
        <v>124</v>
      </c>
      <c r="B142" s="130" t="s">
        <v>320</v>
      </c>
      <c r="C142" s="105">
        <v>1974</v>
      </c>
      <c r="D142" s="105"/>
      <c r="E142" s="131" t="s">
        <v>34</v>
      </c>
      <c r="F142" s="121">
        <v>9</v>
      </c>
      <c r="G142" s="118">
        <v>2</v>
      </c>
      <c r="H142" s="132">
        <v>4510.8</v>
      </c>
      <c r="I142" s="132">
        <v>3861</v>
      </c>
      <c r="J142" s="120">
        <v>154</v>
      </c>
      <c r="K142" s="132">
        <v>3707</v>
      </c>
      <c r="L142" s="132">
        <v>161</v>
      </c>
      <c r="M142" s="97">
        <f>SUM('Прил.1.2-реестр МКД'!E134)</f>
        <v>3064200</v>
      </c>
      <c r="N142" s="120">
        <v>0</v>
      </c>
      <c r="O142" s="120">
        <v>0</v>
      </c>
      <c r="P142" s="120">
        <v>0</v>
      </c>
      <c r="Q142" s="132">
        <f>M142-O142</f>
        <v>3064200</v>
      </c>
      <c r="R142" s="133">
        <f t="shared" ref="R142" si="10">M142/I142</f>
        <v>793.63</v>
      </c>
      <c r="S142" s="123">
        <v>43100</v>
      </c>
    </row>
    <row r="143" spans="1:19" s="1" customFormat="1" ht="30.75" customHeight="1" x14ac:dyDescent="0.3">
      <c r="A143" s="103">
        <v>125</v>
      </c>
      <c r="B143" s="104" t="s">
        <v>236</v>
      </c>
      <c r="C143" s="128">
        <v>1990</v>
      </c>
      <c r="D143" s="105"/>
      <c r="E143" s="79" t="s">
        <v>34</v>
      </c>
      <c r="F143" s="96">
        <v>9</v>
      </c>
      <c r="G143" s="103">
        <v>4</v>
      </c>
      <c r="H143" s="108">
        <v>9856</v>
      </c>
      <c r="I143" s="108">
        <v>8761</v>
      </c>
      <c r="J143" s="95">
        <v>488</v>
      </c>
      <c r="K143" s="108">
        <v>6219</v>
      </c>
      <c r="L143" s="109">
        <v>356</v>
      </c>
      <c r="M143" s="97">
        <f>SUM('Прил.1.2-реестр МКД'!E135)</f>
        <v>6128400</v>
      </c>
      <c r="N143" s="97">
        <v>0</v>
      </c>
      <c r="O143" s="97">
        <v>0</v>
      </c>
      <c r="P143" s="97">
        <v>0</v>
      </c>
      <c r="Q143" s="98">
        <f t="shared" si="8"/>
        <v>6128400</v>
      </c>
      <c r="R143" s="98">
        <f t="shared" si="9"/>
        <v>699.51</v>
      </c>
      <c r="S143" s="106">
        <v>43100</v>
      </c>
    </row>
    <row r="144" spans="1:19" s="1" customFormat="1" ht="30.75" customHeight="1" x14ac:dyDescent="0.3">
      <c r="A144" s="103">
        <v>126</v>
      </c>
      <c r="B144" s="104" t="s">
        <v>195</v>
      </c>
      <c r="C144" s="105">
        <v>1990</v>
      </c>
      <c r="D144" s="105"/>
      <c r="E144" s="103" t="s">
        <v>34</v>
      </c>
      <c r="F144" s="105">
        <v>10</v>
      </c>
      <c r="G144" s="105">
        <v>13</v>
      </c>
      <c r="H144" s="95">
        <v>34668.699999999997</v>
      </c>
      <c r="I144" s="95">
        <v>30287</v>
      </c>
      <c r="J144" s="95">
        <v>749</v>
      </c>
      <c r="K144" s="95">
        <v>28428</v>
      </c>
      <c r="L144" s="96">
        <v>1253</v>
      </c>
      <c r="M144" s="97">
        <f>SUM('Прил.1.2-реестр МКД'!E136)</f>
        <v>19917300</v>
      </c>
      <c r="N144" s="97">
        <v>0</v>
      </c>
      <c r="O144" s="97">
        <v>0</v>
      </c>
      <c r="P144" s="97">
        <v>0</v>
      </c>
      <c r="Q144" s="98">
        <f t="shared" si="8"/>
        <v>19917300</v>
      </c>
      <c r="R144" s="98">
        <f t="shared" si="9"/>
        <v>657.62</v>
      </c>
      <c r="S144" s="106">
        <v>43100</v>
      </c>
    </row>
    <row r="145" spans="1:19" s="1" customFormat="1" ht="30.75" customHeight="1" x14ac:dyDescent="0.3">
      <c r="A145" s="103">
        <v>127</v>
      </c>
      <c r="B145" s="104" t="s">
        <v>237</v>
      </c>
      <c r="C145" s="128">
        <v>1991</v>
      </c>
      <c r="D145" s="105"/>
      <c r="E145" s="79" t="s">
        <v>34</v>
      </c>
      <c r="F145" s="96" t="s">
        <v>39</v>
      </c>
      <c r="G145" s="103">
        <v>3</v>
      </c>
      <c r="H145" s="108">
        <v>5773.3</v>
      </c>
      <c r="I145" s="108">
        <v>5095</v>
      </c>
      <c r="J145" s="95">
        <v>116</v>
      </c>
      <c r="K145" s="108">
        <v>4980</v>
      </c>
      <c r="L145" s="109">
        <v>245</v>
      </c>
      <c r="M145" s="97">
        <f>SUM('Прил.1.2-реестр МКД'!E137)</f>
        <v>4596300</v>
      </c>
      <c r="N145" s="97">
        <v>0</v>
      </c>
      <c r="O145" s="97">
        <v>0</v>
      </c>
      <c r="P145" s="97">
        <v>0</v>
      </c>
      <c r="Q145" s="98">
        <f t="shared" ref="Q145:Q186" si="11">M145-O145</f>
        <v>4596300</v>
      </c>
      <c r="R145" s="98">
        <f t="shared" si="9"/>
        <v>902.12</v>
      </c>
      <c r="S145" s="106">
        <v>43100</v>
      </c>
    </row>
    <row r="146" spans="1:19" s="1" customFormat="1" ht="30.75" customHeight="1" x14ac:dyDescent="0.3">
      <c r="A146" s="103">
        <v>128</v>
      </c>
      <c r="B146" s="104" t="s">
        <v>199</v>
      </c>
      <c r="C146" s="114">
        <v>1989</v>
      </c>
      <c r="D146" s="105"/>
      <c r="E146" s="105" t="s">
        <v>34</v>
      </c>
      <c r="F146" s="114">
        <v>10</v>
      </c>
      <c r="G146" s="114">
        <v>16</v>
      </c>
      <c r="H146" s="95">
        <v>41275.800000000003</v>
      </c>
      <c r="I146" s="95">
        <v>35845</v>
      </c>
      <c r="J146" s="95">
        <v>887</v>
      </c>
      <c r="K146" s="95">
        <v>34958</v>
      </c>
      <c r="L146" s="96">
        <v>1569</v>
      </c>
      <c r="M146" s="97">
        <f>SUM('Прил.1.2-реестр МКД'!E138)</f>
        <v>7660500</v>
      </c>
      <c r="N146" s="97">
        <v>0</v>
      </c>
      <c r="O146" s="97">
        <v>0</v>
      </c>
      <c r="P146" s="97">
        <v>0</v>
      </c>
      <c r="Q146" s="98">
        <f t="shared" si="11"/>
        <v>7660500</v>
      </c>
      <c r="R146" s="98">
        <f t="shared" ref="R146:R186" si="12">SUM(M146/I146)</f>
        <v>213.71</v>
      </c>
      <c r="S146" s="106">
        <v>43100</v>
      </c>
    </row>
    <row r="147" spans="1:19" s="1" customFormat="1" ht="30.75" customHeight="1" x14ac:dyDescent="0.3">
      <c r="A147" s="103">
        <v>129</v>
      </c>
      <c r="B147" s="104" t="s">
        <v>200</v>
      </c>
      <c r="C147" s="114">
        <v>1989</v>
      </c>
      <c r="D147" s="105"/>
      <c r="E147" s="105" t="s">
        <v>34</v>
      </c>
      <c r="F147" s="114">
        <v>10</v>
      </c>
      <c r="G147" s="114">
        <v>2</v>
      </c>
      <c r="H147" s="95">
        <v>4996.5</v>
      </c>
      <c r="I147" s="95">
        <v>4291</v>
      </c>
      <c r="J147" s="95">
        <v>128</v>
      </c>
      <c r="K147" s="95">
        <v>4163</v>
      </c>
      <c r="L147" s="96">
        <v>201</v>
      </c>
      <c r="M147" s="97">
        <f>SUM('Прил.1.2-реестр МКД'!E139)</f>
        <v>3064200</v>
      </c>
      <c r="N147" s="97">
        <v>0</v>
      </c>
      <c r="O147" s="97">
        <v>0</v>
      </c>
      <c r="P147" s="97">
        <v>0</v>
      </c>
      <c r="Q147" s="98">
        <f t="shared" si="11"/>
        <v>3064200</v>
      </c>
      <c r="R147" s="98">
        <f t="shared" si="12"/>
        <v>714.1</v>
      </c>
      <c r="S147" s="106">
        <v>43100</v>
      </c>
    </row>
    <row r="148" spans="1:19" s="1" customFormat="1" ht="30.75" customHeight="1" x14ac:dyDescent="0.3">
      <c r="A148" s="103">
        <v>130</v>
      </c>
      <c r="B148" s="104" t="s">
        <v>241</v>
      </c>
      <c r="C148" s="128">
        <v>1990</v>
      </c>
      <c r="D148" s="105"/>
      <c r="E148" s="79" t="s">
        <v>34</v>
      </c>
      <c r="F148" s="96" t="s">
        <v>39</v>
      </c>
      <c r="G148" s="103">
        <v>8</v>
      </c>
      <c r="H148" s="108">
        <v>17515.099999999999</v>
      </c>
      <c r="I148" s="108">
        <v>15261</v>
      </c>
      <c r="J148" s="95">
        <v>406</v>
      </c>
      <c r="K148" s="108">
        <v>14217</v>
      </c>
      <c r="L148" s="109">
        <v>612</v>
      </c>
      <c r="M148" s="97">
        <f>SUM('Прил.1.2-реестр МКД'!E140)</f>
        <v>12256800</v>
      </c>
      <c r="N148" s="97">
        <v>0</v>
      </c>
      <c r="O148" s="97">
        <v>0</v>
      </c>
      <c r="P148" s="97">
        <v>0</v>
      </c>
      <c r="Q148" s="98">
        <f t="shared" si="11"/>
        <v>12256800</v>
      </c>
      <c r="R148" s="98">
        <f t="shared" si="12"/>
        <v>803.15</v>
      </c>
      <c r="S148" s="106">
        <v>43100</v>
      </c>
    </row>
    <row r="149" spans="1:19" s="1" customFormat="1" ht="30.75" customHeight="1" x14ac:dyDescent="0.3">
      <c r="A149" s="103">
        <v>131</v>
      </c>
      <c r="B149" s="104" t="s">
        <v>242</v>
      </c>
      <c r="C149" s="128">
        <v>1991</v>
      </c>
      <c r="D149" s="105"/>
      <c r="E149" s="79" t="s">
        <v>34</v>
      </c>
      <c r="F149" s="96">
        <v>10</v>
      </c>
      <c r="G149" s="103">
        <v>2</v>
      </c>
      <c r="H149" s="108">
        <v>4794</v>
      </c>
      <c r="I149" s="108">
        <v>4183</v>
      </c>
      <c r="J149" s="95">
        <v>297</v>
      </c>
      <c r="K149" s="108">
        <v>3886</v>
      </c>
      <c r="L149" s="109">
        <v>188</v>
      </c>
      <c r="M149" s="97">
        <f>SUM('Прил.1.2-реестр МКД'!E141)</f>
        <v>3064200</v>
      </c>
      <c r="N149" s="97">
        <v>0</v>
      </c>
      <c r="O149" s="97">
        <v>0</v>
      </c>
      <c r="P149" s="97">
        <v>0</v>
      </c>
      <c r="Q149" s="98">
        <f t="shared" si="11"/>
        <v>3064200</v>
      </c>
      <c r="R149" s="98">
        <f t="shared" si="12"/>
        <v>732.54</v>
      </c>
      <c r="S149" s="106">
        <v>43100</v>
      </c>
    </row>
    <row r="150" spans="1:19" s="1" customFormat="1" ht="30.75" customHeight="1" x14ac:dyDescent="0.3">
      <c r="A150" s="103">
        <v>132</v>
      </c>
      <c r="B150" s="104" t="s">
        <v>243</v>
      </c>
      <c r="C150" s="128">
        <v>1991</v>
      </c>
      <c r="D150" s="105"/>
      <c r="E150" s="79" t="s">
        <v>34</v>
      </c>
      <c r="F150" s="96">
        <v>10</v>
      </c>
      <c r="G150" s="103">
        <v>1</v>
      </c>
      <c r="H150" s="108">
        <v>2465.3000000000002</v>
      </c>
      <c r="I150" s="108">
        <v>2147</v>
      </c>
      <c r="J150" s="95">
        <v>0</v>
      </c>
      <c r="K150" s="108">
        <v>2147</v>
      </c>
      <c r="L150" s="109">
        <v>82</v>
      </c>
      <c r="M150" s="97">
        <f>SUM('Прил.1.2-реестр МКД'!E142)</f>
        <v>1532100</v>
      </c>
      <c r="N150" s="97">
        <v>0</v>
      </c>
      <c r="O150" s="97">
        <v>0</v>
      </c>
      <c r="P150" s="97">
        <v>0</v>
      </c>
      <c r="Q150" s="98">
        <f t="shared" si="11"/>
        <v>1532100</v>
      </c>
      <c r="R150" s="98">
        <f t="shared" si="12"/>
        <v>713.6</v>
      </c>
      <c r="S150" s="106">
        <v>43100</v>
      </c>
    </row>
    <row r="151" spans="1:19" s="1" customFormat="1" ht="30.75" customHeight="1" x14ac:dyDescent="0.3">
      <c r="A151" s="103">
        <v>133</v>
      </c>
      <c r="B151" s="104" t="s">
        <v>201</v>
      </c>
      <c r="C151" s="114">
        <v>1989</v>
      </c>
      <c r="D151" s="105"/>
      <c r="E151" s="105" t="s">
        <v>34</v>
      </c>
      <c r="F151" s="114">
        <v>10</v>
      </c>
      <c r="G151" s="114">
        <v>2</v>
      </c>
      <c r="H151" s="95">
        <v>4982.5</v>
      </c>
      <c r="I151" s="95">
        <v>4276</v>
      </c>
      <c r="J151" s="95">
        <v>0</v>
      </c>
      <c r="K151" s="95">
        <v>4276</v>
      </c>
      <c r="L151" s="96">
        <v>207</v>
      </c>
      <c r="M151" s="97">
        <f>SUM('Прил.1.2-реестр МКД'!E143)</f>
        <v>3064200</v>
      </c>
      <c r="N151" s="97">
        <v>0</v>
      </c>
      <c r="O151" s="97">
        <v>0</v>
      </c>
      <c r="P151" s="97">
        <v>0</v>
      </c>
      <c r="Q151" s="98">
        <f t="shared" si="11"/>
        <v>3064200</v>
      </c>
      <c r="R151" s="98">
        <f t="shared" si="12"/>
        <v>716.6</v>
      </c>
      <c r="S151" s="106">
        <v>43100</v>
      </c>
    </row>
    <row r="152" spans="1:19" s="1" customFormat="1" ht="30.75" customHeight="1" x14ac:dyDescent="0.3">
      <c r="A152" s="103">
        <v>134</v>
      </c>
      <c r="B152" s="104" t="s">
        <v>295</v>
      </c>
      <c r="C152" s="103" t="s">
        <v>36</v>
      </c>
      <c r="D152" s="105"/>
      <c r="E152" s="105" t="s">
        <v>34</v>
      </c>
      <c r="F152" s="126" t="s">
        <v>37</v>
      </c>
      <c r="G152" s="105">
        <v>6</v>
      </c>
      <c r="H152" s="95">
        <v>13007.4</v>
      </c>
      <c r="I152" s="95">
        <v>11585</v>
      </c>
      <c r="J152" s="95">
        <v>748</v>
      </c>
      <c r="K152" s="95">
        <v>10756</v>
      </c>
      <c r="L152" s="96">
        <v>588</v>
      </c>
      <c r="M152" s="97">
        <f>SUM('Прил.1.2-реестр МКД'!E144)</f>
        <v>3064200</v>
      </c>
      <c r="N152" s="97">
        <v>0</v>
      </c>
      <c r="O152" s="97">
        <v>0</v>
      </c>
      <c r="P152" s="97">
        <v>0</v>
      </c>
      <c r="Q152" s="98">
        <f t="shared" si="11"/>
        <v>3064200</v>
      </c>
      <c r="R152" s="98">
        <f t="shared" si="12"/>
        <v>264.5</v>
      </c>
      <c r="S152" s="106">
        <v>43100</v>
      </c>
    </row>
    <row r="153" spans="1:19" s="1" customFormat="1" ht="30.75" customHeight="1" x14ac:dyDescent="0.3">
      <c r="A153" s="103">
        <v>135</v>
      </c>
      <c r="B153" s="104" t="s">
        <v>203</v>
      </c>
      <c r="C153" s="105">
        <v>1989</v>
      </c>
      <c r="D153" s="105"/>
      <c r="E153" s="103" t="s">
        <v>34</v>
      </c>
      <c r="F153" s="114">
        <v>10</v>
      </c>
      <c r="G153" s="114">
        <v>4</v>
      </c>
      <c r="H153" s="95">
        <v>10042.6</v>
      </c>
      <c r="I153" s="95">
        <v>8665</v>
      </c>
      <c r="J153" s="95">
        <v>318</v>
      </c>
      <c r="K153" s="95">
        <v>8347</v>
      </c>
      <c r="L153" s="96">
        <v>352</v>
      </c>
      <c r="M153" s="97">
        <f>SUM('Прил.1.2-реестр МКД'!E145)</f>
        <v>6128400</v>
      </c>
      <c r="N153" s="97">
        <v>0</v>
      </c>
      <c r="O153" s="97">
        <v>0</v>
      </c>
      <c r="P153" s="97">
        <v>0</v>
      </c>
      <c r="Q153" s="98">
        <f t="shared" si="11"/>
        <v>6128400</v>
      </c>
      <c r="R153" s="98">
        <f t="shared" si="12"/>
        <v>707.26</v>
      </c>
      <c r="S153" s="106">
        <v>43100</v>
      </c>
    </row>
    <row r="154" spans="1:19" s="1" customFormat="1" ht="30.75" customHeight="1" x14ac:dyDescent="0.3">
      <c r="A154" s="103">
        <v>136</v>
      </c>
      <c r="B154" s="104" t="s">
        <v>246</v>
      </c>
      <c r="C154" s="128">
        <v>1991</v>
      </c>
      <c r="D154" s="105"/>
      <c r="E154" s="79" t="s">
        <v>34</v>
      </c>
      <c r="F154" s="96">
        <v>10</v>
      </c>
      <c r="G154" s="103">
        <v>5</v>
      </c>
      <c r="H154" s="108">
        <v>12409.4</v>
      </c>
      <c r="I154" s="108">
        <v>11351</v>
      </c>
      <c r="J154" s="95">
        <v>158</v>
      </c>
      <c r="K154" s="108">
        <v>11002</v>
      </c>
      <c r="L154" s="109">
        <v>453</v>
      </c>
      <c r="M154" s="97">
        <f>SUM('Прил.1.2-реестр МКД'!E146)</f>
        <v>7660500</v>
      </c>
      <c r="N154" s="97">
        <v>0</v>
      </c>
      <c r="O154" s="97">
        <v>0</v>
      </c>
      <c r="P154" s="97">
        <v>0</v>
      </c>
      <c r="Q154" s="98">
        <f t="shared" si="11"/>
        <v>7660500</v>
      </c>
      <c r="R154" s="98">
        <f t="shared" si="12"/>
        <v>674.87</v>
      </c>
      <c r="S154" s="106">
        <v>43100</v>
      </c>
    </row>
    <row r="155" spans="1:19" s="1" customFormat="1" ht="30.75" customHeight="1" x14ac:dyDescent="0.3">
      <c r="A155" s="103">
        <v>137</v>
      </c>
      <c r="B155" s="104" t="s">
        <v>247</v>
      </c>
      <c r="C155" s="128" t="s">
        <v>309</v>
      </c>
      <c r="D155" s="105"/>
      <c r="E155" s="79" t="s">
        <v>34</v>
      </c>
      <c r="F155" s="96">
        <v>10</v>
      </c>
      <c r="G155" s="103">
        <v>7</v>
      </c>
      <c r="H155" s="108">
        <v>17934.400000000001</v>
      </c>
      <c r="I155" s="108">
        <v>16052</v>
      </c>
      <c r="J155" s="95">
        <v>573</v>
      </c>
      <c r="K155" s="108">
        <v>15402</v>
      </c>
      <c r="L155" s="109">
        <v>634</v>
      </c>
      <c r="M155" s="97">
        <f>SUM('Прил.1.2-реестр МКД'!E147)</f>
        <v>10724700</v>
      </c>
      <c r="N155" s="97">
        <v>0</v>
      </c>
      <c r="O155" s="97">
        <v>0</v>
      </c>
      <c r="P155" s="97">
        <v>0</v>
      </c>
      <c r="Q155" s="98">
        <f t="shared" si="11"/>
        <v>10724700</v>
      </c>
      <c r="R155" s="98">
        <f t="shared" si="12"/>
        <v>668.12</v>
      </c>
      <c r="S155" s="106">
        <v>43100</v>
      </c>
    </row>
    <row r="156" spans="1:19" s="1" customFormat="1" ht="30.75" customHeight="1" x14ac:dyDescent="0.3">
      <c r="A156" s="103">
        <v>138</v>
      </c>
      <c r="B156" s="104" t="s">
        <v>307</v>
      </c>
      <c r="C156" s="103" t="s">
        <v>305</v>
      </c>
      <c r="D156" s="105"/>
      <c r="E156" s="105" t="s">
        <v>34</v>
      </c>
      <c r="F156" s="126" t="s">
        <v>35</v>
      </c>
      <c r="G156" s="105">
        <v>6</v>
      </c>
      <c r="H156" s="95">
        <v>13544.4</v>
      </c>
      <c r="I156" s="95">
        <v>12204</v>
      </c>
      <c r="J156" s="95">
        <v>435</v>
      </c>
      <c r="K156" s="95">
        <v>11560</v>
      </c>
      <c r="L156" s="96">
        <v>489</v>
      </c>
      <c r="M156" s="97">
        <f>SUM('Прил.1.2-реестр МКД'!E148)</f>
        <v>6128400</v>
      </c>
      <c r="N156" s="97">
        <v>0</v>
      </c>
      <c r="O156" s="97">
        <v>0</v>
      </c>
      <c r="P156" s="97">
        <v>0</v>
      </c>
      <c r="Q156" s="98">
        <f t="shared" si="11"/>
        <v>6128400</v>
      </c>
      <c r="R156" s="98">
        <f t="shared" si="12"/>
        <v>502.16</v>
      </c>
      <c r="S156" s="106">
        <v>43100</v>
      </c>
    </row>
    <row r="157" spans="1:19" s="1" customFormat="1" ht="30.75" customHeight="1" x14ac:dyDescent="0.3">
      <c r="A157" s="103">
        <v>139</v>
      </c>
      <c r="B157" s="84" t="s">
        <v>281</v>
      </c>
      <c r="C157" s="105">
        <v>1991</v>
      </c>
      <c r="D157" s="105"/>
      <c r="E157" s="105" t="s">
        <v>34</v>
      </c>
      <c r="F157" s="105">
        <v>10</v>
      </c>
      <c r="G157" s="105">
        <v>4</v>
      </c>
      <c r="H157" s="95">
        <v>9932.7000000000007</v>
      </c>
      <c r="I157" s="95">
        <v>9077</v>
      </c>
      <c r="J157" s="95">
        <v>415</v>
      </c>
      <c r="K157" s="95">
        <v>8662</v>
      </c>
      <c r="L157" s="96">
        <v>405</v>
      </c>
      <c r="M157" s="97">
        <f>SUM('Прил.1.2-реестр МКД'!E149)</f>
        <v>6128400</v>
      </c>
      <c r="N157" s="98">
        <v>0</v>
      </c>
      <c r="O157" s="97">
        <v>0</v>
      </c>
      <c r="P157" s="97">
        <v>0</v>
      </c>
      <c r="Q157" s="98">
        <f t="shared" si="11"/>
        <v>6128400</v>
      </c>
      <c r="R157" s="98">
        <f t="shared" si="12"/>
        <v>675.16</v>
      </c>
      <c r="S157" s="106">
        <v>43100</v>
      </c>
    </row>
    <row r="158" spans="1:19" s="1" customFormat="1" ht="30.75" customHeight="1" x14ac:dyDescent="0.3">
      <c r="A158" s="103">
        <v>140</v>
      </c>
      <c r="B158" s="84" t="s">
        <v>282</v>
      </c>
      <c r="C158" s="105">
        <v>1991</v>
      </c>
      <c r="D158" s="105"/>
      <c r="E158" s="105" t="s">
        <v>34</v>
      </c>
      <c r="F158" s="105">
        <v>10</v>
      </c>
      <c r="G158" s="105">
        <v>3</v>
      </c>
      <c r="H158" s="95">
        <v>7758.1</v>
      </c>
      <c r="I158" s="95">
        <v>7127</v>
      </c>
      <c r="J158" s="95">
        <v>287</v>
      </c>
      <c r="K158" s="95">
        <v>6840</v>
      </c>
      <c r="L158" s="96">
        <v>300</v>
      </c>
      <c r="M158" s="97">
        <f>SUM('Прил.1.2-реестр МКД'!E150)</f>
        <v>4596300</v>
      </c>
      <c r="N158" s="98">
        <v>0</v>
      </c>
      <c r="O158" s="97">
        <v>0</v>
      </c>
      <c r="P158" s="97">
        <v>0</v>
      </c>
      <c r="Q158" s="98">
        <f t="shared" si="11"/>
        <v>4596300</v>
      </c>
      <c r="R158" s="98">
        <f t="shared" si="12"/>
        <v>644.91</v>
      </c>
      <c r="S158" s="106">
        <v>43100</v>
      </c>
    </row>
    <row r="159" spans="1:19" s="1" customFormat="1" ht="30.75" customHeight="1" x14ac:dyDescent="0.3">
      <c r="A159" s="103">
        <v>141</v>
      </c>
      <c r="B159" s="104" t="s">
        <v>321</v>
      </c>
      <c r="C159" s="128" t="s">
        <v>322</v>
      </c>
      <c r="D159" s="105"/>
      <c r="E159" s="79" t="s">
        <v>34</v>
      </c>
      <c r="F159" s="96">
        <v>10</v>
      </c>
      <c r="G159" s="103">
        <v>6</v>
      </c>
      <c r="H159" s="108">
        <v>13421.9</v>
      </c>
      <c r="I159" s="108">
        <v>11681</v>
      </c>
      <c r="J159" s="95">
        <v>654</v>
      </c>
      <c r="K159" s="108">
        <v>11027</v>
      </c>
      <c r="L159" s="109">
        <v>543</v>
      </c>
      <c r="M159" s="97">
        <f>SUM('Прил.1.2-реестр МКД'!E151)</f>
        <v>9192600</v>
      </c>
      <c r="N159" s="97">
        <v>0</v>
      </c>
      <c r="O159" s="97">
        <v>0</v>
      </c>
      <c r="P159" s="97">
        <v>0</v>
      </c>
      <c r="Q159" s="98">
        <f t="shared" si="11"/>
        <v>9192600</v>
      </c>
      <c r="R159" s="98">
        <f t="shared" si="12"/>
        <v>786.97</v>
      </c>
      <c r="S159" s="106">
        <v>43100</v>
      </c>
    </row>
    <row r="160" spans="1:19" s="1" customFormat="1" ht="30.75" customHeight="1" x14ac:dyDescent="0.3">
      <c r="A160" s="103">
        <v>142</v>
      </c>
      <c r="B160" s="104" t="s">
        <v>248</v>
      </c>
      <c r="C160" s="128">
        <v>1990</v>
      </c>
      <c r="D160" s="105"/>
      <c r="E160" s="79" t="s">
        <v>34</v>
      </c>
      <c r="F160" s="96">
        <v>10</v>
      </c>
      <c r="G160" s="103">
        <v>2</v>
      </c>
      <c r="H160" s="108">
        <v>4725.6000000000004</v>
      </c>
      <c r="I160" s="108">
        <v>4240</v>
      </c>
      <c r="J160" s="95">
        <v>193</v>
      </c>
      <c r="K160" s="108">
        <v>4047</v>
      </c>
      <c r="L160" s="109">
        <v>197</v>
      </c>
      <c r="M160" s="97">
        <f>SUM('Прил.1.2-реестр МКД'!E152)</f>
        <v>3064200</v>
      </c>
      <c r="N160" s="97">
        <v>0</v>
      </c>
      <c r="O160" s="97">
        <v>0</v>
      </c>
      <c r="P160" s="97">
        <v>0</v>
      </c>
      <c r="Q160" s="98">
        <f t="shared" si="11"/>
        <v>3064200</v>
      </c>
      <c r="R160" s="98">
        <f t="shared" si="12"/>
        <v>722.69</v>
      </c>
      <c r="S160" s="106">
        <v>43100</v>
      </c>
    </row>
    <row r="161" spans="1:19" s="1" customFormat="1" ht="30.75" customHeight="1" x14ac:dyDescent="0.3">
      <c r="A161" s="103">
        <v>143</v>
      </c>
      <c r="B161" s="84" t="s">
        <v>283</v>
      </c>
      <c r="C161" s="105">
        <v>1991</v>
      </c>
      <c r="D161" s="105"/>
      <c r="E161" s="105" t="s">
        <v>34</v>
      </c>
      <c r="F161" s="105">
        <v>10</v>
      </c>
      <c r="G161" s="105">
        <v>4</v>
      </c>
      <c r="H161" s="95">
        <v>9818.7999999999993</v>
      </c>
      <c r="I161" s="95">
        <v>8995</v>
      </c>
      <c r="J161" s="95">
        <v>52</v>
      </c>
      <c r="K161" s="95">
        <v>8943</v>
      </c>
      <c r="L161" s="96">
        <v>417</v>
      </c>
      <c r="M161" s="97">
        <f>SUM('Прил.1.2-реестр МКД'!E153)</f>
        <v>6128400</v>
      </c>
      <c r="N161" s="98">
        <v>0</v>
      </c>
      <c r="O161" s="97">
        <v>0</v>
      </c>
      <c r="P161" s="97">
        <v>0</v>
      </c>
      <c r="Q161" s="98">
        <f t="shared" si="11"/>
        <v>6128400</v>
      </c>
      <c r="R161" s="98">
        <f t="shared" si="12"/>
        <v>681.31</v>
      </c>
      <c r="S161" s="106">
        <v>43100</v>
      </c>
    </row>
    <row r="162" spans="1:19" s="1" customFormat="1" ht="30.75" customHeight="1" x14ac:dyDescent="0.3">
      <c r="A162" s="103">
        <v>144</v>
      </c>
      <c r="B162" s="84" t="s">
        <v>284</v>
      </c>
      <c r="C162" s="105">
        <v>1991</v>
      </c>
      <c r="D162" s="105"/>
      <c r="E162" s="105" t="s">
        <v>34</v>
      </c>
      <c r="F162" s="105">
        <v>10</v>
      </c>
      <c r="G162" s="105">
        <v>2</v>
      </c>
      <c r="H162" s="95">
        <v>4730</v>
      </c>
      <c r="I162" s="95">
        <v>4305</v>
      </c>
      <c r="J162" s="95">
        <v>276</v>
      </c>
      <c r="K162" s="95">
        <v>4028</v>
      </c>
      <c r="L162" s="96">
        <v>175</v>
      </c>
      <c r="M162" s="97">
        <f>SUM('Прил.1.2-реестр МКД'!E154)</f>
        <v>3064200</v>
      </c>
      <c r="N162" s="98">
        <v>0</v>
      </c>
      <c r="O162" s="97">
        <v>0</v>
      </c>
      <c r="P162" s="97">
        <v>0</v>
      </c>
      <c r="Q162" s="98">
        <f t="shared" si="11"/>
        <v>3064200</v>
      </c>
      <c r="R162" s="98">
        <f t="shared" si="12"/>
        <v>711.78</v>
      </c>
      <c r="S162" s="106">
        <v>43100</v>
      </c>
    </row>
    <row r="163" spans="1:19" s="1" customFormat="1" ht="30.75" customHeight="1" x14ac:dyDescent="0.3">
      <c r="A163" s="103">
        <v>145</v>
      </c>
      <c r="B163" s="104" t="s">
        <v>244</v>
      </c>
      <c r="C163" s="128" t="s">
        <v>310</v>
      </c>
      <c r="D163" s="105"/>
      <c r="E163" s="79" t="s">
        <v>34</v>
      </c>
      <c r="F163" s="96">
        <v>10</v>
      </c>
      <c r="G163" s="103">
        <v>7</v>
      </c>
      <c r="H163" s="108">
        <v>16536</v>
      </c>
      <c r="I163" s="108">
        <v>14980</v>
      </c>
      <c r="J163" s="95">
        <v>362</v>
      </c>
      <c r="K163" s="108">
        <v>14337</v>
      </c>
      <c r="L163" s="109">
        <v>627</v>
      </c>
      <c r="M163" s="97">
        <f>SUM('Прил.1.2-реестр МКД'!E155)</f>
        <v>10724700</v>
      </c>
      <c r="N163" s="97">
        <v>0</v>
      </c>
      <c r="O163" s="97">
        <v>0</v>
      </c>
      <c r="P163" s="97">
        <v>0</v>
      </c>
      <c r="Q163" s="98">
        <f t="shared" si="11"/>
        <v>10724700</v>
      </c>
      <c r="R163" s="98">
        <f t="shared" si="12"/>
        <v>715.93</v>
      </c>
      <c r="S163" s="106">
        <v>43100</v>
      </c>
    </row>
    <row r="164" spans="1:19" s="1" customFormat="1" ht="30.75" customHeight="1" x14ac:dyDescent="0.3">
      <c r="A164" s="103">
        <v>146</v>
      </c>
      <c r="B164" s="84" t="s">
        <v>280</v>
      </c>
      <c r="C164" s="105">
        <v>1992</v>
      </c>
      <c r="D164" s="105"/>
      <c r="E164" s="105" t="s">
        <v>34</v>
      </c>
      <c r="F164" s="105">
        <v>10</v>
      </c>
      <c r="G164" s="105">
        <v>6</v>
      </c>
      <c r="H164" s="95">
        <v>14440.2</v>
      </c>
      <c r="I164" s="95">
        <v>13180</v>
      </c>
      <c r="J164" s="95">
        <v>521</v>
      </c>
      <c r="K164" s="95">
        <v>12659</v>
      </c>
      <c r="L164" s="96">
        <v>609</v>
      </c>
      <c r="M164" s="97">
        <f>SUM('Прил.1.2-реестр МКД'!E156)</f>
        <v>9192600</v>
      </c>
      <c r="N164" s="98">
        <v>0</v>
      </c>
      <c r="O164" s="97">
        <v>0</v>
      </c>
      <c r="P164" s="97">
        <v>0</v>
      </c>
      <c r="Q164" s="98">
        <f t="shared" si="11"/>
        <v>9192600</v>
      </c>
      <c r="R164" s="98">
        <f t="shared" si="12"/>
        <v>697.47</v>
      </c>
      <c r="S164" s="106">
        <v>43100</v>
      </c>
    </row>
    <row r="165" spans="1:19" s="1" customFormat="1" ht="30.75" customHeight="1" x14ac:dyDescent="0.3">
      <c r="A165" s="103">
        <v>147</v>
      </c>
      <c r="B165" s="104" t="s">
        <v>245</v>
      </c>
      <c r="C165" s="128" t="s">
        <v>311</v>
      </c>
      <c r="D165" s="105"/>
      <c r="E165" s="79" t="s">
        <v>34</v>
      </c>
      <c r="F165" s="96">
        <v>10</v>
      </c>
      <c r="G165" s="103">
        <v>10</v>
      </c>
      <c r="H165" s="108">
        <v>24524.400000000001</v>
      </c>
      <c r="I165" s="108">
        <v>22473</v>
      </c>
      <c r="J165" s="95">
        <v>499</v>
      </c>
      <c r="K165" s="108">
        <v>21854</v>
      </c>
      <c r="L165" s="109">
        <v>957</v>
      </c>
      <c r="M165" s="97">
        <f>SUM('Прил.1.2-реестр МКД'!E157)</f>
        <v>15321000</v>
      </c>
      <c r="N165" s="97">
        <v>0</v>
      </c>
      <c r="O165" s="97">
        <v>0</v>
      </c>
      <c r="P165" s="97">
        <v>0</v>
      </c>
      <c r="Q165" s="98">
        <f t="shared" si="11"/>
        <v>15321000</v>
      </c>
      <c r="R165" s="98">
        <f t="shared" si="12"/>
        <v>681.75</v>
      </c>
      <c r="S165" s="106">
        <v>43100</v>
      </c>
    </row>
    <row r="166" spans="1:19" s="1" customFormat="1" ht="30.75" customHeight="1" x14ac:dyDescent="0.3">
      <c r="A166" s="103">
        <v>148</v>
      </c>
      <c r="B166" s="104" t="s">
        <v>308</v>
      </c>
      <c r="C166" s="105">
        <v>1980</v>
      </c>
      <c r="D166" s="105"/>
      <c r="E166" s="105" t="s">
        <v>34</v>
      </c>
      <c r="F166" s="105">
        <v>16</v>
      </c>
      <c r="G166" s="105">
        <v>1</v>
      </c>
      <c r="H166" s="95">
        <v>8333.7999999999993</v>
      </c>
      <c r="I166" s="95">
        <v>6840</v>
      </c>
      <c r="J166" s="95">
        <v>343</v>
      </c>
      <c r="K166" s="95">
        <v>6497</v>
      </c>
      <c r="L166" s="96">
        <v>299</v>
      </c>
      <c r="M166" s="97">
        <f>SUM('Прил.1.2-реестр МКД'!E158)</f>
        <v>2042800</v>
      </c>
      <c r="N166" s="97">
        <v>0</v>
      </c>
      <c r="O166" s="97">
        <v>0</v>
      </c>
      <c r="P166" s="97">
        <v>0</v>
      </c>
      <c r="Q166" s="98">
        <f t="shared" si="11"/>
        <v>2042800</v>
      </c>
      <c r="R166" s="98">
        <f t="shared" si="12"/>
        <v>298.64999999999998</v>
      </c>
      <c r="S166" s="106">
        <v>43100</v>
      </c>
    </row>
    <row r="167" spans="1:19" s="1" customFormat="1" ht="30.75" customHeight="1" x14ac:dyDescent="0.3">
      <c r="A167" s="103">
        <v>149</v>
      </c>
      <c r="B167" s="104" t="s">
        <v>323</v>
      </c>
      <c r="C167" s="128">
        <v>1991</v>
      </c>
      <c r="D167" s="105"/>
      <c r="E167" s="79" t="s">
        <v>33</v>
      </c>
      <c r="F167" s="96">
        <v>10</v>
      </c>
      <c r="G167" s="103">
        <v>1</v>
      </c>
      <c r="H167" s="108">
        <v>4190.8</v>
      </c>
      <c r="I167" s="108">
        <v>3519</v>
      </c>
      <c r="J167" s="95">
        <v>0</v>
      </c>
      <c r="K167" s="108">
        <v>3519</v>
      </c>
      <c r="L167" s="109">
        <v>109</v>
      </c>
      <c r="M167" s="97">
        <f>SUM('Прил.1.2-реестр МКД'!E159)</f>
        <v>1532100</v>
      </c>
      <c r="N167" s="97">
        <v>0</v>
      </c>
      <c r="O167" s="97">
        <v>0</v>
      </c>
      <c r="P167" s="97">
        <v>0</v>
      </c>
      <c r="Q167" s="98">
        <f t="shared" si="11"/>
        <v>1532100</v>
      </c>
      <c r="R167" s="98">
        <f t="shared" si="12"/>
        <v>435.38</v>
      </c>
      <c r="S167" s="106">
        <v>43100</v>
      </c>
    </row>
    <row r="168" spans="1:19" s="1" customFormat="1" ht="30.75" customHeight="1" x14ac:dyDescent="0.3">
      <c r="A168" s="103">
        <v>150</v>
      </c>
      <c r="B168" s="84" t="s">
        <v>285</v>
      </c>
      <c r="C168" s="105">
        <v>1992</v>
      </c>
      <c r="D168" s="105"/>
      <c r="E168" s="105" t="s">
        <v>34</v>
      </c>
      <c r="F168" s="105">
        <v>10</v>
      </c>
      <c r="G168" s="105">
        <v>4</v>
      </c>
      <c r="H168" s="95">
        <v>9950.9</v>
      </c>
      <c r="I168" s="95">
        <v>8614</v>
      </c>
      <c r="J168" s="95">
        <v>198</v>
      </c>
      <c r="K168" s="95">
        <v>8417</v>
      </c>
      <c r="L168" s="96">
        <v>361</v>
      </c>
      <c r="M168" s="97">
        <f>SUM('Прил.1.2-реестр МКД'!E160)</f>
        <v>6128400</v>
      </c>
      <c r="N168" s="98">
        <v>0</v>
      </c>
      <c r="O168" s="97">
        <v>0</v>
      </c>
      <c r="P168" s="97">
        <v>0</v>
      </c>
      <c r="Q168" s="98">
        <f t="shared" si="11"/>
        <v>6128400</v>
      </c>
      <c r="R168" s="98">
        <f t="shared" si="12"/>
        <v>711.45</v>
      </c>
      <c r="S168" s="106">
        <v>43100</v>
      </c>
    </row>
    <row r="169" spans="1:19" s="1" customFormat="1" ht="30.75" customHeight="1" x14ac:dyDescent="0.3">
      <c r="A169" s="103">
        <v>151</v>
      </c>
      <c r="B169" s="104" t="s">
        <v>204</v>
      </c>
      <c r="C169" s="129" t="s">
        <v>38</v>
      </c>
      <c r="D169" s="105"/>
      <c r="E169" s="105" t="s">
        <v>33</v>
      </c>
      <c r="F169" s="124">
        <v>9</v>
      </c>
      <c r="G169" s="124">
        <v>7</v>
      </c>
      <c r="H169" s="95">
        <v>20095.900000000001</v>
      </c>
      <c r="I169" s="95">
        <v>18463</v>
      </c>
      <c r="J169" s="95">
        <v>990</v>
      </c>
      <c r="K169" s="95">
        <v>17438</v>
      </c>
      <c r="L169" s="96">
        <v>844</v>
      </c>
      <c r="M169" s="97">
        <f>SUM('Прил.1.2-реестр МКД'!E161)</f>
        <v>9192600</v>
      </c>
      <c r="N169" s="97">
        <v>0</v>
      </c>
      <c r="O169" s="97">
        <v>0</v>
      </c>
      <c r="P169" s="97">
        <v>0</v>
      </c>
      <c r="Q169" s="98">
        <f t="shared" si="11"/>
        <v>9192600</v>
      </c>
      <c r="R169" s="98">
        <f t="shared" si="12"/>
        <v>497.89</v>
      </c>
      <c r="S169" s="106">
        <v>43100</v>
      </c>
    </row>
    <row r="170" spans="1:19" s="1" customFormat="1" ht="30.75" customHeight="1" x14ac:dyDescent="0.3">
      <c r="A170" s="103">
        <v>152</v>
      </c>
      <c r="B170" s="104" t="s">
        <v>205</v>
      </c>
      <c r="C170" s="105">
        <v>1971</v>
      </c>
      <c r="D170" s="105"/>
      <c r="E170" s="105" t="s">
        <v>34</v>
      </c>
      <c r="F170" s="105">
        <v>12</v>
      </c>
      <c r="G170" s="105">
        <v>1</v>
      </c>
      <c r="H170" s="95">
        <v>3017.1</v>
      </c>
      <c r="I170" s="95">
        <v>2672</v>
      </c>
      <c r="J170" s="95">
        <v>63</v>
      </c>
      <c r="K170" s="95">
        <v>2264</v>
      </c>
      <c r="L170" s="96">
        <v>93</v>
      </c>
      <c r="M170" s="97">
        <f>SUM('Прил.1.2-реестр МКД'!E162)</f>
        <v>1940660</v>
      </c>
      <c r="N170" s="97">
        <v>0</v>
      </c>
      <c r="O170" s="97">
        <v>0</v>
      </c>
      <c r="P170" s="97">
        <v>0</v>
      </c>
      <c r="Q170" s="98">
        <f t="shared" si="11"/>
        <v>1940660</v>
      </c>
      <c r="R170" s="98">
        <f t="shared" si="12"/>
        <v>726.29</v>
      </c>
      <c r="S170" s="106">
        <v>43100</v>
      </c>
    </row>
    <row r="171" spans="1:19" s="1" customFormat="1" ht="30.75" customHeight="1" x14ac:dyDescent="0.3">
      <c r="A171" s="103">
        <v>153</v>
      </c>
      <c r="B171" s="104" t="s">
        <v>206</v>
      </c>
      <c r="C171" s="105">
        <v>1974</v>
      </c>
      <c r="D171" s="105"/>
      <c r="E171" s="105" t="s">
        <v>33</v>
      </c>
      <c r="F171" s="114">
        <v>12</v>
      </c>
      <c r="G171" s="114">
        <v>2</v>
      </c>
      <c r="H171" s="95">
        <v>9334.2999999999993</v>
      </c>
      <c r="I171" s="95">
        <v>8541</v>
      </c>
      <c r="J171" s="95">
        <v>92</v>
      </c>
      <c r="K171" s="95">
        <v>7949</v>
      </c>
      <c r="L171" s="96">
        <v>205</v>
      </c>
      <c r="M171" s="97">
        <f>SUM('Прил.1.2-реестр МКД'!E163)</f>
        <v>2444174.9</v>
      </c>
      <c r="N171" s="97">
        <v>0</v>
      </c>
      <c r="O171" s="97">
        <v>0</v>
      </c>
      <c r="P171" s="97">
        <v>0</v>
      </c>
      <c r="Q171" s="98">
        <f t="shared" si="11"/>
        <v>2444174.9</v>
      </c>
      <c r="R171" s="98">
        <f t="shared" si="12"/>
        <v>286.17</v>
      </c>
      <c r="S171" s="106">
        <v>43100</v>
      </c>
    </row>
    <row r="172" spans="1:19" s="1" customFormat="1" ht="30.75" customHeight="1" x14ac:dyDescent="0.3">
      <c r="A172" s="103">
        <v>154</v>
      </c>
      <c r="B172" s="104" t="s">
        <v>249</v>
      </c>
      <c r="C172" s="128">
        <v>1990</v>
      </c>
      <c r="D172" s="105"/>
      <c r="E172" s="79" t="s">
        <v>34</v>
      </c>
      <c r="F172" s="96">
        <v>9</v>
      </c>
      <c r="G172" s="103">
        <v>4</v>
      </c>
      <c r="H172" s="108">
        <v>8918.5</v>
      </c>
      <c r="I172" s="108">
        <v>7612</v>
      </c>
      <c r="J172" s="95">
        <v>99</v>
      </c>
      <c r="K172" s="108">
        <v>7512</v>
      </c>
      <c r="L172" s="109">
        <v>376</v>
      </c>
      <c r="M172" s="97">
        <f>SUM('Прил.1.2-реестр МКД'!E164)</f>
        <v>6128400</v>
      </c>
      <c r="N172" s="97">
        <v>0</v>
      </c>
      <c r="O172" s="97">
        <v>0</v>
      </c>
      <c r="P172" s="97">
        <v>0</v>
      </c>
      <c r="Q172" s="98">
        <f t="shared" si="11"/>
        <v>6128400</v>
      </c>
      <c r="R172" s="98">
        <f t="shared" si="12"/>
        <v>805.1</v>
      </c>
      <c r="S172" s="106">
        <v>43100</v>
      </c>
    </row>
    <row r="173" spans="1:19" s="1" customFormat="1" ht="30.75" customHeight="1" x14ac:dyDescent="0.3">
      <c r="A173" s="103">
        <v>155</v>
      </c>
      <c r="B173" s="104" t="s">
        <v>250</v>
      </c>
      <c r="C173" s="128">
        <v>1973</v>
      </c>
      <c r="D173" s="105"/>
      <c r="E173" s="79" t="s">
        <v>34</v>
      </c>
      <c r="F173" s="96">
        <v>9</v>
      </c>
      <c r="G173" s="103">
        <v>2</v>
      </c>
      <c r="H173" s="108">
        <v>4477.8</v>
      </c>
      <c r="I173" s="108">
        <v>3858</v>
      </c>
      <c r="J173" s="95">
        <v>110</v>
      </c>
      <c r="K173" s="108">
        <v>3475</v>
      </c>
      <c r="L173" s="109">
        <v>183</v>
      </c>
      <c r="M173" s="97">
        <f>SUM('Прил.1.2-реестр МКД'!E165)</f>
        <v>3064200</v>
      </c>
      <c r="N173" s="97">
        <v>0</v>
      </c>
      <c r="O173" s="97">
        <v>0</v>
      </c>
      <c r="P173" s="97">
        <v>0</v>
      </c>
      <c r="Q173" s="98">
        <f t="shared" si="11"/>
        <v>3064200</v>
      </c>
      <c r="R173" s="98">
        <f t="shared" si="12"/>
        <v>794.25</v>
      </c>
      <c r="S173" s="106">
        <v>43100</v>
      </c>
    </row>
    <row r="174" spans="1:19" s="1" customFormat="1" ht="30.75" customHeight="1" x14ac:dyDescent="0.3">
      <c r="A174" s="103">
        <v>156</v>
      </c>
      <c r="B174" s="84" t="s">
        <v>286</v>
      </c>
      <c r="C174" s="105">
        <v>1991</v>
      </c>
      <c r="D174" s="105"/>
      <c r="E174" s="105" t="s">
        <v>34</v>
      </c>
      <c r="F174" s="105">
        <v>9</v>
      </c>
      <c r="G174" s="105">
        <v>1</v>
      </c>
      <c r="H174" s="95">
        <v>3209.7</v>
      </c>
      <c r="I174" s="95">
        <v>2806</v>
      </c>
      <c r="J174" s="95">
        <v>134</v>
      </c>
      <c r="K174" s="95">
        <v>2308</v>
      </c>
      <c r="L174" s="96">
        <v>132</v>
      </c>
      <c r="M174" s="97">
        <f>SUM('Прил.1.2-реестр МКД'!E166)</f>
        <v>1532100</v>
      </c>
      <c r="N174" s="98">
        <v>0</v>
      </c>
      <c r="O174" s="97">
        <v>0</v>
      </c>
      <c r="P174" s="97">
        <v>0</v>
      </c>
      <c r="Q174" s="98">
        <f t="shared" si="11"/>
        <v>1532100</v>
      </c>
      <c r="R174" s="98">
        <f t="shared" si="12"/>
        <v>546.01</v>
      </c>
      <c r="S174" s="106">
        <v>43100</v>
      </c>
    </row>
    <row r="175" spans="1:19" s="1" customFormat="1" ht="30.75" customHeight="1" x14ac:dyDescent="0.3">
      <c r="A175" s="103">
        <v>157</v>
      </c>
      <c r="B175" s="104" t="s">
        <v>325</v>
      </c>
      <c r="C175" s="105">
        <v>1993</v>
      </c>
      <c r="D175" s="105"/>
      <c r="E175" s="105" t="s">
        <v>34</v>
      </c>
      <c r="F175" s="105" t="s">
        <v>40</v>
      </c>
      <c r="G175" s="105">
        <v>11</v>
      </c>
      <c r="H175" s="95">
        <v>28732.6</v>
      </c>
      <c r="I175" s="95">
        <v>24940</v>
      </c>
      <c r="J175" s="95">
        <v>792</v>
      </c>
      <c r="K175" s="95">
        <v>24148</v>
      </c>
      <c r="L175" s="96">
        <v>1081</v>
      </c>
      <c r="M175" s="97">
        <f>SUM('Прил.1.2-реестр МКД'!E167)</f>
        <v>16853100</v>
      </c>
      <c r="N175" s="98">
        <v>0</v>
      </c>
      <c r="O175" s="97">
        <v>0</v>
      </c>
      <c r="P175" s="97">
        <v>0</v>
      </c>
      <c r="Q175" s="98">
        <f t="shared" si="11"/>
        <v>16853100</v>
      </c>
      <c r="R175" s="98">
        <f t="shared" si="12"/>
        <v>675.75</v>
      </c>
      <c r="S175" s="106">
        <v>43100</v>
      </c>
    </row>
    <row r="176" spans="1:19" s="1" customFormat="1" ht="30.75" customHeight="1" x14ac:dyDescent="0.3">
      <c r="A176" s="103">
        <v>158</v>
      </c>
      <c r="B176" s="84" t="s">
        <v>287</v>
      </c>
      <c r="C176" s="105">
        <v>1978</v>
      </c>
      <c r="D176" s="105"/>
      <c r="E176" s="105" t="s">
        <v>34</v>
      </c>
      <c r="F176" s="105">
        <v>9</v>
      </c>
      <c r="G176" s="105">
        <v>2</v>
      </c>
      <c r="H176" s="95">
        <v>9757.4</v>
      </c>
      <c r="I176" s="95">
        <v>8181</v>
      </c>
      <c r="J176" s="95">
        <v>1290</v>
      </c>
      <c r="K176" s="95">
        <v>6512</v>
      </c>
      <c r="L176" s="96">
        <v>617</v>
      </c>
      <c r="M176" s="97">
        <f>SUM('Прил.1.2-реестр МКД'!E168)</f>
        <v>3064200</v>
      </c>
      <c r="N176" s="98">
        <v>0</v>
      </c>
      <c r="O176" s="97">
        <v>0</v>
      </c>
      <c r="P176" s="97">
        <v>0</v>
      </c>
      <c r="Q176" s="98">
        <f t="shared" si="11"/>
        <v>3064200</v>
      </c>
      <c r="R176" s="98">
        <f t="shared" si="12"/>
        <v>374.55</v>
      </c>
      <c r="S176" s="106">
        <v>43100</v>
      </c>
    </row>
    <row r="177" spans="1:19" s="1" customFormat="1" ht="30.75" customHeight="1" x14ac:dyDescent="0.3">
      <c r="A177" s="103">
        <v>159</v>
      </c>
      <c r="B177" s="104" t="s">
        <v>207</v>
      </c>
      <c r="C177" s="105">
        <v>1990</v>
      </c>
      <c r="D177" s="105"/>
      <c r="E177" s="105" t="s">
        <v>34</v>
      </c>
      <c r="F177" s="114">
        <v>9</v>
      </c>
      <c r="G177" s="114">
        <v>2</v>
      </c>
      <c r="H177" s="95">
        <v>4442.3</v>
      </c>
      <c r="I177" s="95">
        <v>3837</v>
      </c>
      <c r="J177" s="95">
        <v>130</v>
      </c>
      <c r="K177" s="95">
        <v>3706</v>
      </c>
      <c r="L177" s="96">
        <v>167</v>
      </c>
      <c r="M177" s="97">
        <f>SUM('Прил.1.2-реестр МКД'!E169)</f>
        <v>3064200</v>
      </c>
      <c r="N177" s="97">
        <v>0</v>
      </c>
      <c r="O177" s="97">
        <v>0</v>
      </c>
      <c r="P177" s="97">
        <v>0</v>
      </c>
      <c r="Q177" s="98">
        <f t="shared" si="11"/>
        <v>3064200</v>
      </c>
      <c r="R177" s="98">
        <f t="shared" si="12"/>
        <v>798.59</v>
      </c>
      <c r="S177" s="106">
        <v>43100</v>
      </c>
    </row>
    <row r="178" spans="1:19" s="1" customFormat="1" ht="30.75" customHeight="1" x14ac:dyDescent="0.3">
      <c r="A178" s="103">
        <v>160</v>
      </c>
      <c r="B178" s="104" t="s">
        <v>346</v>
      </c>
      <c r="C178" s="128" t="s">
        <v>297</v>
      </c>
      <c r="D178" s="105"/>
      <c r="E178" s="79" t="s">
        <v>34</v>
      </c>
      <c r="F178" s="96" t="s">
        <v>35</v>
      </c>
      <c r="G178" s="103">
        <v>7</v>
      </c>
      <c r="H178" s="108">
        <v>15061.4</v>
      </c>
      <c r="I178" s="108">
        <v>13391</v>
      </c>
      <c r="J178" s="95">
        <v>283</v>
      </c>
      <c r="K178" s="108">
        <v>13108</v>
      </c>
      <c r="L178" s="109">
        <v>624</v>
      </c>
      <c r="M178" s="97">
        <f>SUM('Прил.1.2-реестр МКД'!E170)</f>
        <v>1532100</v>
      </c>
      <c r="N178" s="97">
        <v>0</v>
      </c>
      <c r="O178" s="97">
        <v>0</v>
      </c>
      <c r="P178" s="97">
        <v>0</v>
      </c>
      <c r="Q178" s="98">
        <f t="shared" si="11"/>
        <v>1532100</v>
      </c>
      <c r="R178" s="98">
        <f t="shared" si="12"/>
        <v>114.41</v>
      </c>
      <c r="S178" s="106">
        <v>43100</v>
      </c>
    </row>
    <row r="179" spans="1:19" s="1" customFormat="1" ht="30.75" customHeight="1" x14ac:dyDescent="0.3">
      <c r="A179" s="103">
        <v>161</v>
      </c>
      <c r="B179" s="104" t="s">
        <v>324</v>
      </c>
      <c r="C179" s="128">
        <v>1991</v>
      </c>
      <c r="D179" s="105"/>
      <c r="E179" s="79" t="s">
        <v>34</v>
      </c>
      <c r="F179" s="96">
        <v>10</v>
      </c>
      <c r="G179" s="103">
        <v>2</v>
      </c>
      <c r="H179" s="108">
        <v>5095.1000000000004</v>
      </c>
      <c r="I179" s="108">
        <v>4379</v>
      </c>
      <c r="J179" s="95">
        <v>87</v>
      </c>
      <c r="K179" s="108">
        <v>4292</v>
      </c>
      <c r="L179" s="109">
        <v>174</v>
      </c>
      <c r="M179" s="97">
        <f>SUM('Прил.1.2-реестр МКД'!E171)</f>
        <v>3064200</v>
      </c>
      <c r="N179" s="97">
        <v>0</v>
      </c>
      <c r="O179" s="97">
        <v>0</v>
      </c>
      <c r="P179" s="97">
        <v>0</v>
      </c>
      <c r="Q179" s="98">
        <f t="shared" si="11"/>
        <v>3064200</v>
      </c>
      <c r="R179" s="98">
        <f t="shared" si="12"/>
        <v>699.75</v>
      </c>
      <c r="S179" s="106">
        <v>43100</v>
      </c>
    </row>
    <row r="180" spans="1:19" s="1" customFormat="1" ht="30.75" customHeight="1" x14ac:dyDescent="0.3">
      <c r="A180" s="103">
        <v>162</v>
      </c>
      <c r="B180" s="104" t="s">
        <v>208</v>
      </c>
      <c r="C180" s="105">
        <v>1990</v>
      </c>
      <c r="D180" s="105"/>
      <c r="E180" s="105" t="s">
        <v>34</v>
      </c>
      <c r="F180" s="105">
        <v>10</v>
      </c>
      <c r="G180" s="105">
        <v>3</v>
      </c>
      <c r="H180" s="95">
        <v>7331.7</v>
      </c>
      <c r="I180" s="95">
        <v>6495</v>
      </c>
      <c r="J180" s="95">
        <v>345</v>
      </c>
      <c r="K180" s="95">
        <v>5973</v>
      </c>
      <c r="L180" s="96">
        <v>300</v>
      </c>
      <c r="M180" s="97">
        <f>SUM('Прил.1.2-реестр МКД'!E172)</f>
        <v>4596300</v>
      </c>
      <c r="N180" s="97">
        <v>0</v>
      </c>
      <c r="O180" s="97">
        <v>0</v>
      </c>
      <c r="P180" s="97">
        <v>0</v>
      </c>
      <c r="Q180" s="98">
        <f t="shared" si="11"/>
        <v>4596300</v>
      </c>
      <c r="R180" s="98">
        <f t="shared" si="12"/>
        <v>707.67</v>
      </c>
      <c r="S180" s="106">
        <v>43100</v>
      </c>
    </row>
    <row r="181" spans="1:19" s="1" customFormat="1" ht="30.75" customHeight="1" x14ac:dyDescent="0.3">
      <c r="A181" s="103">
        <v>163</v>
      </c>
      <c r="B181" s="104" t="s">
        <v>209</v>
      </c>
      <c r="C181" s="105">
        <v>1990</v>
      </c>
      <c r="D181" s="105"/>
      <c r="E181" s="105" t="s">
        <v>34</v>
      </c>
      <c r="F181" s="105">
        <v>10</v>
      </c>
      <c r="G181" s="105">
        <v>2</v>
      </c>
      <c r="H181" s="95">
        <v>4777.3999999999996</v>
      </c>
      <c r="I181" s="95">
        <v>4232</v>
      </c>
      <c r="J181" s="95">
        <v>0</v>
      </c>
      <c r="K181" s="95">
        <v>4232</v>
      </c>
      <c r="L181" s="96">
        <v>207</v>
      </c>
      <c r="M181" s="97">
        <f>SUM('Прил.1.2-реестр МКД'!E173)</f>
        <v>3064200</v>
      </c>
      <c r="N181" s="97">
        <v>0</v>
      </c>
      <c r="O181" s="97">
        <v>0</v>
      </c>
      <c r="P181" s="97">
        <v>0</v>
      </c>
      <c r="Q181" s="98">
        <f t="shared" si="11"/>
        <v>3064200</v>
      </c>
      <c r="R181" s="98">
        <f t="shared" si="12"/>
        <v>724.05</v>
      </c>
      <c r="S181" s="106">
        <v>43100</v>
      </c>
    </row>
    <row r="182" spans="1:19" s="1" customFormat="1" ht="30.75" customHeight="1" x14ac:dyDescent="0.3">
      <c r="A182" s="103">
        <v>164</v>
      </c>
      <c r="B182" s="104" t="s">
        <v>210</v>
      </c>
      <c r="C182" s="105">
        <v>1990</v>
      </c>
      <c r="D182" s="105"/>
      <c r="E182" s="105" t="s">
        <v>34</v>
      </c>
      <c r="F182" s="105">
        <v>10</v>
      </c>
      <c r="G182" s="105">
        <v>3</v>
      </c>
      <c r="H182" s="95">
        <v>7265.6</v>
      </c>
      <c r="I182" s="95">
        <v>6443</v>
      </c>
      <c r="J182" s="95">
        <v>0</v>
      </c>
      <c r="K182" s="95">
        <v>6443</v>
      </c>
      <c r="L182" s="96">
        <v>331</v>
      </c>
      <c r="M182" s="97">
        <f>SUM('Прил.1.2-реестр МКД'!E174)</f>
        <v>4596300</v>
      </c>
      <c r="N182" s="97">
        <v>0</v>
      </c>
      <c r="O182" s="97">
        <v>0</v>
      </c>
      <c r="P182" s="97">
        <v>0</v>
      </c>
      <c r="Q182" s="98">
        <f t="shared" si="11"/>
        <v>4596300</v>
      </c>
      <c r="R182" s="98">
        <f t="shared" si="12"/>
        <v>713.38</v>
      </c>
      <c r="S182" s="106">
        <v>43100</v>
      </c>
    </row>
    <row r="183" spans="1:19" s="1" customFormat="1" ht="30.75" customHeight="1" x14ac:dyDescent="0.3">
      <c r="A183" s="103">
        <v>165</v>
      </c>
      <c r="B183" s="104" t="s">
        <v>251</v>
      </c>
      <c r="C183" s="128">
        <v>1990</v>
      </c>
      <c r="D183" s="105"/>
      <c r="E183" s="79" t="s">
        <v>34</v>
      </c>
      <c r="F183" s="96">
        <v>10</v>
      </c>
      <c r="G183" s="103">
        <v>8</v>
      </c>
      <c r="H183" s="108">
        <v>19695.599999999999</v>
      </c>
      <c r="I183" s="108">
        <v>17994</v>
      </c>
      <c r="J183" s="95">
        <v>534</v>
      </c>
      <c r="K183" s="108">
        <v>17382</v>
      </c>
      <c r="L183" s="109">
        <v>784</v>
      </c>
      <c r="M183" s="97">
        <f>SUM('Прил.1.2-реестр МКД'!E175)</f>
        <v>12256800</v>
      </c>
      <c r="N183" s="97">
        <v>0</v>
      </c>
      <c r="O183" s="97">
        <v>0</v>
      </c>
      <c r="P183" s="97">
        <v>0</v>
      </c>
      <c r="Q183" s="98">
        <f t="shared" si="11"/>
        <v>12256800</v>
      </c>
      <c r="R183" s="98">
        <f t="shared" si="12"/>
        <v>681.16</v>
      </c>
      <c r="S183" s="106">
        <v>43100</v>
      </c>
    </row>
    <row r="184" spans="1:19" s="1" customFormat="1" ht="30.75" customHeight="1" x14ac:dyDescent="0.3">
      <c r="A184" s="103">
        <v>166</v>
      </c>
      <c r="B184" s="104" t="s">
        <v>347</v>
      </c>
      <c r="C184" s="128">
        <v>1990</v>
      </c>
      <c r="D184" s="105"/>
      <c r="E184" s="79" t="s">
        <v>34</v>
      </c>
      <c r="F184" s="96" t="s">
        <v>40</v>
      </c>
      <c r="G184" s="103">
        <v>3</v>
      </c>
      <c r="H184" s="108">
        <v>6421.5</v>
      </c>
      <c r="I184" s="108">
        <v>5846</v>
      </c>
      <c r="J184" s="95">
        <v>65</v>
      </c>
      <c r="K184" s="108">
        <v>5781</v>
      </c>
      <c r="L184" s="109">
        <v>282</v>
      </c>
      <c r="M184" s="97">
        <f>SUM('Прил.1.2-реестр МКД'!E176)</f>
        <v>4596300</v>
      </c>
      <c r="N184" s="97">
        <v>0</v>
      </c>
      <c r="O184" s="97">
        <v>0</v>
      </c>
      <c r="P184" s="97">
        <v>0</v>
      </c>
      <c r="Q184" s="98">
        <f t="shared" si="11"/>
        <v>4596300</v>
      </c>
      <c r="R184" s="98">
        <f t="shared" si="12"/>
        <v>786.23</v>
      </c>
      <c r="S184" s="106">
        <v>43100</v>
      </c>
    </row>
    <row r="185" spans="1:19" s="1" customFormat="1" ht="30.75" customHeight="1" x14ac:dyDescent="0.3">
      <c r="A185" s="103">
        <v>167</v>
      </c>
      <c r="B185" s="84" t="s">
        <v>288</v>
      </c>
      <c r="C185" s="105">
        <v>1992</v>
      </c>
      <c r="D185" s="105"/>
      <c r="E185" s="105" t="s">
        <v>34</v>
      </c>
      <c r="F185" s="105">
        <v>10</v>
      </c>
      <c r="G185" s="105">
        <v>2</v>
      </c>
      <c r="H185" s="95">
        <v>4995.6000000000004</v>
      </c>
      <c r="I185" s="95">
        <v>4601</v>
      </c>
      <c r="J185" s="95">
        <v>134</v>
      </c>
      <c r="K185" s="95">
        <v>4467</v>
      </c>
      <c r="L185" s="96">
        <v>215</v>
      </c>
      <c r="M185" s="97">
        <f>SUM('Прил.1.2-реестр МКД'!E177)</f>
        <v>3064200</v>
      </c>
      <c r="N185" s="98">
        <v>0</v>
      </c>
      <c r="O185" s="97">
        <v>0</v>
      </c>
      <c r="P185" s="97">
        <v>0</v>
      </c>
      <c r="Q185" s="98">
        <f t="shared" si="11"/>
        <v>3064200</v>
      </c>
      <c r="R185" s="98">
        <f t="shared" si="12"/>
        <v>665.99</v>
      </c>
      <c r="S185" s="106">
        <v>43100</v>
      </c>
    </row>
    <row r="186" spans="1:19" s="1" customFormat="1" ht="30.75" customHeight="1" x14ac:dyDescent="0.3">
      <c r="A186" s="103">
        <v>168</v>
      </c>
      <c r="B186" s="104" t="s">
        <v>211</v>
      </c>
      <c r="C186" s="105">
        <v>1989</v>
      </c>
      <c r="D186" s="105"/>
      <c r="E186" s="105" t="s">
        <v>34</v>
      </c>
      <c r="F186" s="114">
        <v>9</v>
      </c>
      <c r="G186" s="114">
        <v>6</v>
      </c>
      <c r="H186" s="95">
        <v>13285</v>
      </c>
      <c r="I186" s="95">
        <v>11078</v>
      </c>
      <c r="J186" s="95">
        <v>313</v>
      </c>
      <c r="K186" s="95">
        <v>10765</v>
      </c>
      <c r="L186" s="96">
        <v>532</v>
      </c>
      <c r="M186" s="97">
        <f>SUM('Прил.1.2-реестр МКД'!E178)</f>
        <v>9192600</v>
      </c>
      <c r="N186" s="97">
        <v>0</v>
      </c>
      <c r="O186" s="97">
        <v>0</v>
      </c>
      <c r="P186" s="97">
        <v>0</v>
      </c>
      <c r="Q186" s="98">
        <f t="shared" si="11"/>
        <v>9192600</v>
      </c>
      <c r="R186" s="98">
        <f t="shared" si="12"/>
        <v>829.81</v>
      </c>
      <c r="S186" s="106">
        <v>43100</v>
      </c>
    </row>
    <row r="187" spans="1:19" s="15" customFormat="1" ht="30.75" customHeight="1" x14ac:dyDescent="0.3">
      <c r="A187" s="190" t="s">
        <v>63</v>
      </c>
      <c r="B187" s="190"/>
      <c r="C187" s="99" t="s">
        <v>31</v>
      </c>
      <c r="D187" s="99" t="s">
        <v>31</v>
      </c>
      <c r="E187" s="99" t="s">
        <v>31</v>
      </c>
      <c r="F187" s="101" t="s">
        <v>31</v>
      </c>
      <c r="G187" s="101" t="s">
        <v>31</v>
      </c>
      <c r="H187" s="102">
        <f t="shared" ref="H187:Q187" si="13">SUM(H188:H237)</f>
        <v>268083.3</v>
      </c>
      <c r="I187" s="102">
        <f t="shared" si="13"/>
        <v>234088.9</v>
      </c>
      <c r="J187" s="102">
        <f t="shared" si="13"/>
        <v>12785.2</v>
      </c>
      <c r="K187" s="102">
        <f t="shared" si="13"/>
        <v>214196.2</v>
      </c>
      <c r="L187" s="134">
        <f t="shared" si="13"/>
        <v>10323</v>
      </c>
      <c r="M187" s="102">
        <f t="shared" si="13"/>
        <v>139114488.94999999</v>
      </c>
      <c r="N187" s="102">
        <f t="shared" si="13"/>
        <v>0</v>
      </c>
      <c r="O187" s="102">
        <f t="shared" si="13"/>
        <v>0</v>
      </c>
      <c r="P187" s="102">
        <f t="shared" si="13"/>
        <v>984069.47</v>
      </c>
      <c r="Q187" s="102">
        <f t="shared" si="13"/>
        <v>138130419.47999999</v>
      </c>
      <c r="R187" s="102">
        <f>M187/I187</f>
        <v>594.28</v>
      </c>
      <c r="S187" s="99" t="s">
        <v>31</v>
      </c>
    </row>
    <row r="188" spans="1:19" s="1" customFormat="1" ht="30.75" customHeight="1" x14ac:dyDescent="0.3">
      <c r="A188" s="103">
        <v>1</v>
      </c>
      <c r="B188" s="84" t="s">
        <v>68</v>
      </c>
      <c r="C188" s="105">
        <v>1953</v>
      </c>
      <c r="D188" s="105"/>
      <c r="E188" s="105" t="s">
        <v>33</v>
      </c>
      <c r="F188" s="105">
        <v>2</v>
      </c>
      <c r="G188" s="105">
        <v>1</v>
      </c>
      <c r="H188" s="95">
        <v>540.20000000000005</v>
      </c>
      <c r="I188" s="98">
        <v>491</v>
      </c>
      <c r="J188" s="95">
        <v>0</v>
      </c>
      <c r="K188" s="95">
        <v>491</v>
      </c>
      <c r="L188" s="96">
        <v>25</v>
      </c>
      <c r="M188" s="97">
        <f>SUM('Прил.1.2-реестр МКД'!E180)</f>
        <v>658548.18999999994</v>
      </c>
      <c r="N188" s="97">
        <v>0</v>
      </c>
      <c r="O188" s="97">
        <v>0</v>
      </c>
      <c r="P188" s="97">
        <v>0</v>
      </c>
      <c r="Q188" s="98">
        <f>M188</f>
        <v>658548.18999999994</v>
      </c>
      <c r="R188" s="98">
        <f t="shared" ref="R188:R201" si="14">M188/I188</f>
        <v>1341.24</v>
      </c>
      <c r="S188" s="106">
        <v>43465</v>
      </c>
    </row>
    <row r="189" spans="1:19" s="1" customFormat="1" ht="30.75" customHeight="1" x14ac:dyDescent="0.3">
      <c r="A189" s="103">
        <v>2</v>
      </c>
      <c r="B189" s="127" t="s">
        <v>314</v>
      </c>
      <c r="C189" s="128">
        <v>1970</v>
      </c>
      <c r="D189" s="105"/>
      <c r="E189" s="79" t="s">
        <v>34</v>
      </c>
      <c r="F189" s="96">
        <v>5</v>
      </c>
      <c r="G189" s="103">
        <v>6</v>
      </c>
      <c r="H189" s="108">
        <v>4846.3999999999996</v>
      </c>
      <c r="I189" s="98">
        <v>4391</v>
      </c>
      <c r="J189" s="95">
        <v>279</v>
      </c>
      <c r="K189" s="108">
        <v>4112</v>
      </c>
      <c r="L189" s="109">
        <v>215</v>
      </c>
      <c r="M189" s="97">
        <f>SUM('Прил.1.2-реестр МКД'!E181)</f>
        <v>3886179.8</v>
      </c>
      <c r="N189" s="97">
        <v>0</v>
      </c>
      <c r="O189" s="97">
        <v>0</v>
      </c>
      <c r="P189" s="97">
        <v>0</v>
      </c>
      <c r="Q189" s="98">
        <f t="shared" ref="Q189:Q206" si="15">M189</f>
        <v>3886179.8</v>
      </c>
      <c r="R189" s="98">
        <f t="shared" si="14"/>
        <v>885.03</v>
      </c>
      <c r="S189" s="106">
        <v>43465</v>
      </c>
    </row>
    <row r="190" spans="1:19" s="1" customFormat="1" ht="30.75" customHeight="1" x14ac:dyDescent="0.3">
      <c r="A190" s="103">
        <v>3</v>
      </c>
      <c r="B190" s="84" t="s">
        <v>361</v>
      </c>
      <c r="C190" s="105">
        <v>1974</v>
      </c>
      <c r="D190" s="105"/>
      <c r="E190" s="105" t="s">
        <v>33</v>
      </c>
      <c r="F190" s="105">
        <v>5</v>
      </c>
      <c r="G190" s="105">
        <v>4</v>
      </c>
      <c r="H190" s="95">
        <v>3669.6</v>
      </c>
      <c r="I190" s="98">
        <v>3373</v>
      </c>
      <c r="J190" s="95">
        <v>47</v>
      </c>
      <c r="K190" s="108">
        <v>3326</v>
      </c>
      <c r="L190" s="109">
        <v>70</v>
      </c>
      <c r="M190" s="97">
        <f>SUM('Прил.1.2-реестр МКД'!E182)</f>
        <v>3752343.74</v>
      </c>
      <c r="N190" s="97">
        <v>0</v>
      </c>
      <c r="O190" s="97">
        <v>0</v>
      </c>
      <c r="P190" s="97">
        <v>0</v>
      </c>
      <c r="Q190" s="98">
        <f t="shared" si="15"/>
        <v>3752343.74</v>
      </c>
      <c r="R190" s="98">
        <f t="shared" si="14"/>
        <v>1112.46</v>
      </c>
      <c r="S190" s="106">
        <v>43465</v>
      </c>
    </row>
    <row r="191" spans="1:19" s="1" customFormat="1" ht="30.75" customHeight="1" x14ac:dyDescent="0.3">
      <c r="A191" s="103">
        <v>4</v>
      </c>
      <c r="B191" s="127" t="s">
        <v>340</v>
      </c>
      <c r="C191" s="128">
        <v>1953</v>
      </c>
      <c r="D191" s="105"/>
      <c r="E191" s="79" t="s">
        <v>33</v>
      </c>
      <c r="F191" s="96">
        <v>2</v>
      </c>
      <c r="G191" s="103">
        <v>1</v>
      </c>
      <c r="H191" s="108">
        <v>556.79999999999995</v>
      </c>
      <c r="I191" s="98">
        <v>511</v>
      </c>
      <c r="J191" s="95">
        <v>377</v>
      </c>
      <c r="K191" s="108">
        <v>134</v>
      </c>
      <c r="L191" s="109">
        <v>22</v>
      </c>
      <c r="M191" s="97">
        <f>SUM('Прил.1.2-реестр МКД'!E183)</f>
        <v>23942.400000000001</v>
      </c>
      <c r="N191" s="97">
        <v>0</v>
      </c>
      <c r="O191" s="97">
        <v>0</v>
      </c>
      <c r="P191" s="97">
        <v>0</v>
      </c>
      <c r="Q191" s="98">
        <f t="shared" si="15"/>
        <v>23942.400000000001</v>
      </c>
      <c r="R191" s="98">
        <f t="shared" si="14"/>
        <v>46.85</v>
      </c>
      <c r="S191" s="106">
        <v>43465</v>
      </c>
    </row>
    <row r="192" spans="1:19" s="1" customFormat="1" ht="30.75" customHeight="1" x14ac:dyDescent="0.3">
      <c r="A192" s="103">
        <v>5</v>
      </c>
      <c r="B192" s="127" t="s">
        <v>219</v>
      </c>
      <c r="C192" s="128">
        <v>1953</v>
      </c>
      <c r="D192" s="105"/>
      <c r="E192" s="79" t="s">
        <v>33</v>
      </c>
      <c r="F192" s="96">
        <v>2</v>
      </c>
      <c r="G192" s="103">
        <v>2</v>
      </c>
      <c r="H192" s="108">
        <v>918.7</v>
      </c>
      <c r="I192" s="98">
        <v>849</v>
      </c>
      <c r="J192" s="95">
        <v>58</v>
      </c>
      <c r="K192" s="108">
        <v>791</v>
      </c>
      <c r="L192" s="109">
        <v>35</v>
      </c>
      <c r="M192" s="97">
        <f>SUM('Прил.1.2-реестр МКД'!E184)</f>
        <v>39504.1</v>
      </c>
      <c r="N192" s="97">
        <v>0</v>
      </c>
      <c r="O192" s="97">
        <v>0</v>
      </c>
      <c r="P192" s="97">
        <v>0</v>
      </c>
      <c r="Q192" s="98">
        <f t="shared" si="15"/>
        <v>39504.1</v>
      </c>
      <c r="R192" s="98">
        <f t="shared" si="14"/>
        <v>46.53</v>
      </c>
      <c r="S192" s="106">
        <v>43465</v>
      </c>
    </row>
    <row r="193" spans="1:19" s="1" customFormat="1" ht="30.75" customHeight="1" x14ac:dyDescent="0.3">
      <c r="A193" s="103">
        <v>6</v>
      </c>
      <c r="B193" s="127" t="s">
        <v>220</v>
      </c>
      <c r="C193" s="128">
        <v>1953</v>
      </c>
      <c r="D193" s="105"/>
      <c r="E193" s="79" t="s">
        <v>33</v>
      </c>
      <c r="F193" s="96">
        <v>2</v>
      </c>
      <c r="G193" s="103">
        <v>1</v>
      </c>
      <c r="H193" s="108">
        <v>499.7</v>
      </c>
      <c r="I193" s="98">
        <v>454</v>
      </c>
      <c r="J193" s="95">
        <v>0</v>
      </c>
      <c r="K193" s="108">
        <v>454</v>
      </c>
      <c r="L193" s="109">
        <v>26</v>
      </c>
      <c r="M193" s="97">
        <f>SUM('Прил.1.2-реестр МКД'!E185)</f>
        <v>21484.95</v>
      </c>
      <c r="N193" s="97">
        <v>0</v>
      </c>
      <c r="O193" s="97">
        <v>0</v>
      </c>
      <c r="P193" s="97">
        <v>0</v>
      </c>
      <c r="Q193" s="98">
        <f t="shared" si="15"/>
        <v>21484.95</v>
      </c>
      <c r="R193" s="98">
        <f t="shared" si="14"/>
        <v>47.32</v>
      </c>
      <c r="S193" s="106">
        <v>43465</v>
      </c>
    </row>
    <row r="194" spans="1:19" s="1" customFormat="1" ht="30.75" customHeight="1" x14ac:dyDescent="0.3">
      <c r="A194" s="103">
        <v>7</v>
      </c>
      <c r="B194" s="127" t="s">
        <v>221</v>
      </c>
      <c r="C194" s="128">
        <v>1954</v>
      </c>
      <c r="D194" s="105"/>
      <c r="E194" s="79" t="s">
        <v>33</v>
      </c>
      <c r="F194" s="96">
        <v>2</v>
      </c>
      <c r="G194" s="103">
        <v>1</v>
      </c>
      <c r="H194" s="108">
        <v>563.9</v>
      </c>
      <c r="I194" s="98">
        <v>516</v>
      </c>
      <c r="J194" s="95">
        <v>32</v>
      </c>
      <c r="K194" s="108">
        <v>485</v>
      </c>
      <c r="L194" s="109">
        <v>25</v>
      </c>
      <c r="M194" s="97">
        <f>SUM('Прил.1.2-реестр МКД'!E186)</f>
        <v>24247.27</v>
      </c>
      <c r="N194" s="97">
        <v>0</v>
      </c>
      <c r="O194" s="97">
        <v>0</v>
      </c>
      <c r="P194" s="97">
        <v>0</v>
      </c>
      <c r="Q194" s="98">
        <f t="shared" si="15"/>
        <v>24247.27</v>
      </c>
      <c r="R194" s="98">
        <f t="shared" si="14"/>
        <v>46.99</v>
      </c>
      <c r="S194" s="106">
        <v>43465</v>
      </c>
    </row>
    <row r="195" spans="1:19" s="1" customFormat="1" ht="30.75" customHeight="1" x14ac:dyDescent="0.3">
      <c r="A195" s="103">
        <v>8</v>
      </c>
      <c r="B195" s="84" t="s">
        <v>93</v>
      </c>
      <c r="C195" s="105">
        <v>1952</v>
      </c>
      <c r="D195" s="105"/>
      <c r="E195" s="105" t="s">
        <v>33</v>
      </c>
      <c r="F195" s="111">
        <v>3</v>
      </c>
      <c r="G195" s="111">
        <v>3</v>
      </c>
      <c r="H195" s="95">
        <v>1625.4</v>
      </c>
      <c r="I195" s="98">
        <v>1454</v>
      </c>
      <c r="J195" s="95">
        <v>0</v>
      </c>
      <c r="K195" s="95">
        <v>978</v>
      </c>
      <c r="L195" s="112">
        <v>41</v>
      </c>
      <c r="M195" s="97">
        <f>SUM('Прил.1.2-реестр МКД'!E187)</f>
        <v>2756079.37</v>
      </c>
      <c r="N195" s="97">
        <v>0</v>
      </c>
      <c r="O195" s="97">
        <v>0</v>
      </c>
      <c r="P195" s="97">
        <v>0</v>
      </c>
      <c r="Q195" s="98">
        <f t="shared" si="15"/>
        <v>2756079.37</v>
      </c>
      <c r="R195" s="98">
        <f t="shared" si="14"/>
        <v>1895.52</v>
      </c>
      <c r="S195" s="106">
        <v>43465</v>
      </c>
    </row>
    <row r="196" spans="1:19" s="1" customFormat="1" ht="30.75" customHeight="1" x14ac:dyDescent="0.3">
      <c r="A196" s="103">
        <v>9</v>
      </c>
      <c r="B196" s="127" t="s">
        <v>222</v>
      </c>
      <c r="C196" s="128">
        <v>1953</v>
      </c>
      <c r="D196" s="105"/>
      <c r="E196" s="79" t="s">
        <v>33</v>
      </c>
      <c r="F196" s="96">
        <v>2</v>
      </c>
      <c r="G196" s="103">
        <v>2</v>
      </c>
      <c r="H196" s="108">
        <v>918.1</v>
      </c>
      <c r="I196" s="97">
        <v>843</v>
      </c>
      <c r="J196" s="95">
        <v>0</v>
      </c>
      <c r="K196" s="108">
        <v>775</v>
      </c>
      <c r="L196" s="109">
        <v>18</v>
      </c>
      <c r="M196" s="97">
        <f>SUM('Прил.1.2-реестр МКД'!E188)</f>
        <v>39478.300000000003</v>
      </c>
      <c r="N196" s="97">
        <v>0</v>
      </c>
      <c r="O196" s="97">
        <v>0</v>
      </c>
      <c r="P196" s="97">
        <v>0</v>
      </c>
      <c r="Q196" s="98">
        <f t="shared" si="15"/>
        <v>39478.300000000003</v>
      </c>
      <c r="R196" s="98">
        <f t="shared" si="14"/>
        <v>46.83</v>
      </c>
      <c r="S196" s="106">
        <v>43465</v>
      </c>
    </row>
    <row r="197" spans="1:19" s="1" customFormat="1" ht="30.75" customHeight="1" x14ac:dyDescent="0.3">
      <c r="A197" s="103">
        <v>10</v>
      </c>
      <c r="B197" s="127" t="s">
        <v>223</v>
      </c>
      <c r="C197" s="128">
        <v>1953</v>
      </c>
      <c r="D197" s="105"/>
      <c r="E197" s="79" t="s">
        <v>33</v>
      </c>
      <c r="F197" s="96">
        <v>3</v>
      </c>
      <c r="G197" s="103">
        <v>3</v>
      </c>
      <c r="H197" s="108">
        <v>1914.8</v>
      </c>
      <c r="I197" s="98">
        <v>1785</v>
      </c>
      <c r="J197" s="95">
        <v>0</v>
      </c>
      <c r="K197" s="108">
        <v>1297</v>
      </c>
      <c r="L197" s="109">
        <v>36</v>
      </c>
      <c r="M197" s="97">
        <f>SUM('Прил.1.2-реестр МКД'!E189)</f>
        <v>82336.399999999994</v>
      </c>
      <c r="N197" s="122">
        <v>0</v>
      </c>
      <c r="O197" s="97">
        <v>0</v>
      </c>
      <c r="P197" s="97">
        <v>0</v>
      </c>
      <c r="Q197" s="98">
        <f t="shared" si="15"/>
        <v>82336.399999999994</v>
      </c>
      <c r="R197" s="98">
        <f t="shared" si="14"/>
        <v>46.13</v>
      </c>
      <c r="S197" s="106">
        <v>43465</v>
      </c>
    </row>
    <row r="198" spans="1:19" s="1" customFormat="1" ht="30.75" customHeight="1" x14ac:dyDescent="0.3">
      <c r="A198" s="103">
        <v>11</v>
      </c>
      <c r="B198" s="110" t="s">
        <v>97</v>
      </c>
      <c r="C198" s="105">
        <v>1974</v>
      </c>
      <c r="D198" s="105"/>
      <c r="E198" s="105" t="s">
        <v>34</v>
      </c>
      <c r="F198" s="105">
        <v>5</v>
      </c>
      <c r="G198" s="105">
        <v>6</v>
      </c>
      <c r="H198" s="95">
        <v>4781.8999999999996</v>
      </c>
      <c r="I198" s="98">
        <v>4332</v>
      </c>
      <c r="J198" s="95">
        <v>0</v>
      </c>
      <c r="K198" s="108">
        <v>4067</v>
      </c>
      <c r="L198" s="109">
        <v>85</v>
      </c>
      <c r="M198" s="97">
        <f>SUM('Прил.1.2-реестр МКД'!E190)</f>
        <v>3545251.82</v>
      </c>
      <c r="N198" s="97">
        <v>0</v>
      </c>
      <c r="O198" s="97">
        <v>0</v>
      </c>
      <c r="P198" s="97">
        <v>0</v>
      </c>
      <c r="Q198" s="98">
        <f t="shared" si="15"/>
        <v>3545251.82</v>
      </c>
      <c r="R198" s="98">
        <f t="shared" si="14"/>
        <v>818.39</v>
      </c>
      <c r="S198" s="106">
        <v>43465</v>
      </c>
    </row>
    <row r="199" spans="1:19" s="1" customFormat="1" ht="30.75" customHeight="1" x14ac:dyDescent="0.3">
      <c r="A199" s="103">
        <v>12</v>
      </c>
      <c r="B199" s="127" t="s">
        <v>349</v>
      </c>
      <c r="C199" s="128">
        <v>1987</v>
      </c>
      <c r="D199" s="105"/>
      <c r="E199" s="79" t="s">
        <v>34</v>
      </c>
      <c r="F199" s="96">
        <v>9</v>
      </c>
      <c r="G199" s="103">
        <v>9</v>
      </c>
      <c r="H199" s="108">
        <v>20004.3</v>
      </c>
      <c r="I199" s="97">
        <v>17733.099999999999</v>
      </c>
      <c r="J199" s="95">
        <v>0</v>
      </c>
      <c r="K199" s="108">
        <v>17733.099999999999</v>
      </c>
      <c r="L199" s="109">
        <v>731</v>
      </c>
      <c r="M199" s="97">
        <f>SUM('Прил.1.2-реестр МКД'!E191)</f>
        <v>10207623.66</v>
      </c>
      <c r="N199" s="97">
        <v>0</v>
      </c>
      <c r="O199" s="97">
        <v>0</v>
      </c>
      <c r="P199" s="97">
        <v>0</v>
      </c>
      <c r="Q199" s="98">
        <f t="shared" si="15"/>
        <v>10207623.66</v>
      </c>
      <c r="R199" s="97">
        <f>M199/I199</f>
        <v>575.63</v>
      </c>
      <c r="S199" s="106">
        <v>43465</v>
      </c>
    </row>
    <row r="200" spans="1:19" s="1" customFormat="1" ht="30.75" customHeight="1" x14ac:dyDescent="0.3">
      <c r="A200" s="103">
        <v>13</v>
      </c>
      <c r="B200" s="84" t="s">
        <v>100</v>
      </c>
      <c r="C200" s="105">
        <v>1967</v>
      </c>
      <c r="D200" s="105"/>
      <c r="E200" s="105" t="s">
        <v>34</v>
      </c>
      <c r="F200" s="105">
        <v>5</v>
      </c>
      <c r="G200" s="105">
        <v>6</v>
      </c>
      <c r="H200" s="95">
        <v>4866.3</v>
      </c>
      <c r="I200" s="98">
        <v>4408</v>
      </c>
      <c r="J200" s="95">
        <v>215</v>
      </c>
      <c r="K200" s="108">
        <v>4193</v>
      </c>
      <c r="L200" s="109">
        <v>90</v>
      </c>
      <c r="M200" s="97">
        <f>SUM('Прил.1.2-реестр МКД'!E192)</f>
        <v>209251.33</v>
      </c>
      <c r="N200" s="97">
        <v>0</v>
      </c>
      <c r="O200" s="97">
        <v>0</v>
      </c>
      <c r="P200" s="97">
        <v>0</v>
      </c>
      <c r="Q200" s="98">
        <f t="shared" si="15"/>
        <v>209251.33</v>
      </c>
      <c r="R200" s="98">
        <f t="shared" si="14"/>
        <v>47.47</v>
      </c>
      <c r="S200" s="106">
        <v>43465</v>
      </c>
    </row>
    <row r="201" spans="1:19" s="1" customFormat="1" ht="30.75" customHeight="1" x14ac:dyDescent="0.3">
      <c r="A201" s="103">
        <v>14</v>
      </c>
      <c r="B201" s="84" t="s">
        <v>101</v>
      </c>
      <c r="C201" s="105">
        <v>1980</v>
      </c>
      <c r="D201" s="105"/>
      <c r="E201" s="105" t="s">
        <v>34</v>
      </c>
      <c r="F201" s="105">
        <v>5</v>
      </c>
      <c r="G201" s="105">
        <v>4</v>
      </c>
      <c r="H201" s="95">
        <v>2999.9</v>
      </c>
      <c r="I201" s="98">
        <v>2697</v>
      </c>
      <c r="J201" s="95">
        <v>411</v>
      </c>
      <c r="K201" s="95">
        <v>2286</v>
      </c>
      <c r="L201" s="96">
        <v>137</v>
      </c>
      <c r="M201" s="97">
        <f>SUM('Прил.1.2-реестр МКД'!E193)</f>
        <v>2866412.24</v>
      </c>
      <c r="N201" s="97">
        <v>0</v>
      </c>
      <c r="O201" s="97">
        <v>0</v>
      </c>
      <c r="P201" s="97">
        <v>0</v>
      </c>
      <c r="Q201" s="98">
        <f t="shared" si="15"/>
        <v>2866412.24</v>
      </c>
      <c r="R201" s="98">
        <f t="shared" si="14"/>
        <v>1062.82</v>
      </c>
      <c r="S201" s="106">
        <v>43465</v>
      </c>
    </row>
    <row r="202" spans="1:19" s="1" customFormat="1" ht="30.75" customHeight="1" x14ac:dyDescent="0.3">
      <c r="A202" s="103">
        <v>15</v>
      </c>
      <c r="B202" s="84" t="s">
        <v>106</v>
      </c>
      <c r="C202" s="105">
        <v>1952</v>
      </c>
      <c r="D202" s="105"/>
      <c r="E202" s="105" t="s">
        <v>33</v>
      </c>
      <c r="F202" s="105">
        <v>2</v>
      </c>
      <c r="G202" s="105">
        <v>1</v>
      </c>
      <c r="H202" s="95">
        <v>251.2</v>
      </c>
      <c r="I202" s="98">
        <v>226</v>
      </c>
      <c r="J202" s="95">
        <v>160</v>
      </c>
      <c r="K202" s="95">
        <v>66</v>
      </c>
      <c r="L202" s="107">
        <v>22</v>
      </c>
      <c r="M202" s="97">
        <f>SUM('Прил.1.2-реестр МКД'!E194)</f>
        <v>124439.2</v>
      </c>
      <c r="N202" s="97">
        <v>0</v>
      </c>
      <c r="O202" s="97">
        <v>0</v>
      </c>
      <c r="P202" s="97">
        <v>0</v>
      </c>
      <c r="Q202" s="98">
        <f t="shared" si="15"/>
        <v>124439.2</v>
      </c>
      <c r="R202" s="98">
        <f t="shared" ref="R202:R217" si="16">M202/I202</f>
        <v>550.62</v>
      </c>
      <c r="S202" s="106">
        <v>43465</v>
      </c>
    </row>
    <row r="203" spans="1:19" s="1" customFormat="1" ht="30.75" customHeight="1" x14ac:dyDescent="0.3">
      <c r="A203" s="103">
        <v>16</v>
      </c>
      <c r="B203" s="127" t="s">
        <v>226</v>
      </c>
      <c r="C203" s="128">
        <v>1954</v>
      </c>
      <c r="D203" s="105"/>
      <c r="E203" s="79" t="s">
        <v>33</v>
      </c>
      <c r="F203" s="96">
        <v>4</v>
      </c>
      <c r="G203" s="103">
        <v>4</v>
      </c>
      <c r="H203" s="108">
        <v>3401.9</v>
      </c>
      <c r="I203" s="97">
        <v>3106</v>
      </c>
      <c r="J203" s="95">
        <v>0</v>
      </c>
      <c r="K203" s="108">
        <v>2577</v>
      </c>
      <c r="L203" s="109">
        <v>85</v>
      </c>
      <c r="M203" s="97">
        <f>SUM('Прил.1.2-реестр МКД'!E195)</f>
        <v>146281.70000000001</v>
      </c>
      <c r="N203" s="97">
        <v>0</v>
      </c>
      <c r="O203" s="97">
        <v>0</v>
      </c>
      <c r="P203" s="97">
        <v>0</v>
      </c>
      <c r="Q203" s="98">
        <f t="shared" si="15"/>
        <v>146281.70000000001</v>
      </c>
      <c r="R203" s="98">
        <f t="shared" si="16"/>
        <v>47.1</v>
      </c>
      <c r="S203" s="106">
        <v>43465</v>
      </c>
    </row>
    <row r="204" spans="1:19" s="1" customFormat="1" ht="30.75" customHeight="1" x14ac:dyDescent="0.3">
      <c r="A204" s="103">
        <v>17</v>
      </c>
      <c r="B204" s="127" t="s">
        <v>227</v>
      </c>
      <c r="C204" s="128">
        <v>1954</v>
      </c>
      <c r="D204" s="105"/>
      <c r="E204" s="79" t="s">
        <v>33</v>
      </c>
      <c r="F204" s="96">
        <v>4</v>
      </c>
      <c r="G204" s="103">
        <v>4</v>
      </c>
      <c r="H204" s="108">
        <v>3387.8</v>
      </c>
      <c r="I204" s="97">
        <v>3074</v>
      </c>
      <c r="J204" s="95">
        <v>53</v>
      </c>
      <c r="K204" s="108">
        <v>3020</v>
      </c>
      <c r="L204" s="109">
        <v>69</v>
      </c>
      <c r="M204" s="97">
        <f>SUM('Прил.1.2-реестр МКД'!E196)</f>
        <v>115185.2</v>
      </c>
      <c r="N204" s="97">
        <v>0</v>
      </c>
      <c r="O204" s="97">
        <v>0</v>
      </c>
      <c r="P204" s="97">
        <v>0</v>
      </c>
      <c r="Q204" s="98">
        <f t="shared" si="15"/>
        <v>115185.2</v>
      </c>
      <c r="R204" s="98">
        <f t="shared" si="16"/>
        <v>37.47</v>
      </c>
      <c r="S204" s="106">
        <v>43465</v>
      </c>
    </row>
    <row r="205" spans="1:19" s="1" customFormat="1" ht="30.75" customHeight="1" x14ac:dyDescent="0.3">
      <c r="A205" s="103">
        <v>18</v>
      </c>
      <c r="B205" s="84" t="s">
        <v>107</v>
      </c>
      <c r="C205" s="105">
        <v>1961</v>
      </c>
      <c r="D205" s="103"/>
      <c r="E205" s="105" t="s">
        <v>33</v>
      </c>
      <c r="F205" s="105">
        <v>5</v>
      </c>
      <c r="G205" s="105">
        <v>2</v>
      </c>
      <c r="H205" s="95">
        <v>1707</v>
      </c>
      <c r="I205" s="98">
        <v>1566</v>
      </c>
      <c r="J205" s="95">
        <v>0</v>
      </c>
      <c r="K205" s="108">
        <v>1525</v>
      </c>
      <c r="L205" s="109">
        <v>49</v>
      </c>
      <c r="M205" s="97">
        <f>SUM('Прил.1.2-реестр МКД'!E197)</f>
        <v>1765095.64</v>
      </c>
      <c r="N205" s="97">
        <v>0</v>
      </c>
      <c r="O205" s="97">
        <v>0</v>
      </c>
      <c r="P205" s="97">
        <v>0</v>
      </c>
      <c r="Q205" s="98">
        <f t="shared" si="15"/>
        <v>1765095.64</v>
      </c>
      <c r="R205" s="98">
        <f t="shared" si="16"/>
        <v>1127.1400000000001</v>
      </c>
      <c r="S205" s="106">
        <v>43465</v>
      </c>
    </row>
    <row r="206" spans="1:19" s="1" customFormat="1" ht="30.75" customHeight="1" x14ac:dyDescent="0.3">
      <c r="A206" s="103">
        <v>19</v>
      </c>
      <c r="B206" s="110" t="s">
        <v>109</v>
      </c>
      <c r="C206" s="113">
        <v>1973</v>
      </c>
      <c r="D206" s="103"/>
      <c r="E206" s="103" t="s">
        <v>34</v>
      </c>
      <c r="F206" s="105">
        <v>5</v>
      </c>
      <c r="G206" s="105">
        <v>8</v>
      </c>
      <c r="H206" s="95">
        <v>6417.2</v>
      </c>
      <c r="I206" s="98">
        <v>5801</v>
      </c>
      <c r="J206" s="95">
        <v>30</v>
      </c>
      <c r="K206" s="95">
        <v>5596</v>
      </c>
      <c r="L206" s="96">
        <v>253</v>
      </c>
      <c r="M206" s="97">
        <f>SUM('Прил.1.2-реестр МКД'!E198)</f>
        <v>4575392.96</v>
      </c>
      <c r="N206" s="97">
        <v>0</v>
      </c>
      <c r="O206" s="97">
        <v>0</v>
      </c>
      <c r="P206" s="97">
        <v>0</v>
      </c>
      <c r="Q206" s="98">
        <f t="shared" si="15"/>
        <v>4575392.96</v>
      </c>
      <c r="R206" s="98">
        <f t="shared" si="16"/>
        <v>788.72</v>
      </c>
      <c r="S206" s="106">
        <v>43465</v>
      </c>
    </row>
    <row r="207" spans="1:19" s="1" customFormat="1" ht="30.75" customHeight="1" x14ac:dyDescent="0.3">
      <c r="A207" s="103">
        <v>20</v>
      </c>
      <c r="B207" s="84" t="s">
        <v>126</v>
      </c>
      <c r="C207" s="105">
        <v>1975</v>
      </c>
      <c r="D207" s="105"/>
      <c r="E207" s="105" t="s">
        <v>33</v>
      </c>
      <c r="F207" s="105">
        <v>5</v>
      </c>
      <c r="G207" s="105">
        <v>2</v>
      </c>
      <c r="H207" s="95">
        <v>2027.2</v>
      </c>
      <c r="I207" s="98">
        <v>1839</v>
      </c>
      <c r="J207" s="95">
        <v>92</v>
      </c>
      <c r="K207" s="108">
        <v>1746</v>
      </c>
      <c r="L207" s="109">
        <v>40</v>
      </c>
      <c r="M207" s="97">
        <f>SUM('Прил.1.2-реестр МКД'!E199)</f>
        <v>2680245.5299999998</v>
      </c>
      <c r="N207" s="97">
        <v>0</v>
      </c>
      <c r="O207" s="97">
        <v>0</v>
      </c>
      <c r="P207" s="97">
        <v>0</v>
      </c>
      <c r="Q207" s="98">
        <f t="shared" ref="Q207:Q219" si="17">M207</f>
        <v>2680245.5299999998</v>
      </c>
      <c r="R207" s="98">
        <f t="shared" si="16"/>
        <v>1457.45</v>
      </c>
      <c r="S207" s="106">
        <v>43465</v>
      </c>
    </row>
    <row r="208" spans="1:19" s="1" customFormat="1" ht="30.75" customHeight="1" x14ac:dyDescent="0.3">
      <c r="A208" s="103">
        <v>21</v>
      </c>
      <c r="B208" s="127" t="s">
        <v>228</v>
      </c>
      <c r="C208" s="128">
        <v>1953</v>
      </c>
      <c r="D208" s="105"/>
      <c r="E208" s="79" t="s">
        <v>33</v>
      </c>
      <c r="F208" s="96">
        <v>2</v>
      </c>
      <c r="G208" s="103">
        <v>2</v>
      </c>
      <c r="H208" s="108">
        <v>417.9</v>
      </c>
      <c r="I208" s="98">
        <v>376</v>
      </c>
      <c r="J208" s="95">
        <v>0</v>
      </c>
      <c r="K208" s="108">
        <v>376</v>
      </c>
      <c r="L208" s="109">
        <v>20</v>
      </c>
      <c r="M208" s="97">
        <f>SUM('Прил.1.2-реестр МКД'!E200)</f>
        <v>17969.7</v>
      </c>
      <c r="N208" s="97">
        <v>0</v>
      </c>
      <c r="O208" s="97">
        <v>0</v>
      </c>
      <c r="P208" s="97">
        <v>0</v>
      </c>
      <c r="Q208" s="98">
        <f t="shared" si="17"/>
        <v>17969.7</v>
      </c>
      <c r="R208" s="98">
        <f t="shared" si="16"/>
        <v>47.79</v>
      </c>
      <c r="S208" s="106">
        <v>43465</v>
      </c>
    </row>
    <row r="209" spans="1:19" s="1" customFormat="1" ht="30.75" customHeight="1" x14ac:dyDescent="0.3">
      <c r="A209" s="103">
        <v>22</v>
      </c>
      <c r="B209" s="127" t="s">
        <v>344</v>
      </c>
      <c r="C209" s="128">
        <v>1953</v>
      </c>
      <c r="D209" s="105"/>
      <c r="E209" s="79" t="s">
        <v>33</v>
      </c>
      <c r="F209" s="96">
        <v>2</v>
      </c>
      <c r="G209" s="103">
        <v>2</v>
      </c>
      <c r="H209" s="108">
        <v>452.3</v>
      </c>
      <c r="I209" s="98">
        <v>401</v>
      </c>
      <c r="J209" s="95">
        <v>65</v>
      </c>
      <c r="K209" s="108">
        <v>336</v>
      </c>
      <c r="L209" s="109">
        <v>19</v>
      </c>
      <c r="M209" s="97">
        <f>SUM('Прил.1.2-реестр МКД'!E201)</f>
        <v>19448.900000000001</v>
      </c>
      <c r="N209" s="97">
        <v>0</v>
      </c>
      <c r="O209" s="97">
        <v>0</v>
      </c>
      <c r="P209" s="97">
        <v>0</v>
      </c>
      <c r="Q209" s="98">
        <f t="shared" si="17"/>
        <v>19448.900000000001</v>
      </c>
      <c r="R209" s="98">
        <f t="shared" si="16"/>
        <v>48.5</v>
      </c>
      <c r="S209" s="106">
        <v>43465</v>
      </c>
    </row>
    <row r="210" spans="1:19" s="1" customFormat="1" ht="30.75" customHeight="1" x14ac:dyDescent="0.3">
      <c r="A210" s="103">
        <v>23</v>
      </c>
      <c r="B210" s="127" t="s">
        <v>343</v>
      </c>
      <c r="C210" s="128">
        <v>1953</v>
      </c>
      <c r="D210" s="105"/>
      <c r="E210" s="79" t="s">
        <v>33</v>
      </c>
      <c r="F210" s="96">
        <v>2</v>
      </c>
      <c r="G210" s="103">
        <v>2</v>
      </c>
      <c r="H210" s="95">
        <v>437</v>
      </c>
      <c r="I210" s="98">
        <v>389</v>
      </c>
      <c r="J210" s="95">
        <v>43</v>
      </c>
      <c r="K210" s="95">
        <v>346</v>
      </c>
      <c r="L210" s="96">
        <v>28</v>
      </c>
      <c r="M210" s="97">
        <f>SUM('Прил.1.2-реестр МКД'!E202)</f>
        <v>18354</v>
      </c>
      <c r="N210" s="97">
        <v>0</v>
      </c>
      <c r="O210" s="97">
        <v>0</v>
      </c>
      <c r="P210" s="97">
        <v>0</v>
      </c>
      <c r="Q210" s="98">
        <f t="shared" si="17"/>
        <v>18354</v>
      </c>
      <c r="R210" s="98">
        <f t="shared" si="16"/>
        <v>47.18</v>
      </c>
      <c r="S210" s="106">
        <v>43465</v>
      </c>
    </row>
    <row r="211" spans="1:19" s="1" customFormat="1" ht="30.75" customHeight="1" x14ac:dyDescent="0.3">
      <c r="A211" s="103">
        <v>24</v>
      </c>
      <c r="B211" s="127" t="s">
        <v>229</v>
      </c>
      <c r="C211" s="128">
        <v>1953</v>
      </c>
      <c r="D211" s="105"/>
      <c r="E211" s="79" t="s">
        <v>33</v>
      </c>
      <c r="F211" s="96">
        <v>2</v>
      </c>
      <c r="G211" s="103">
        <v>2</v>
      </c>
      <c r="H211" s="95">
        <v>433.8</v>
      </c>
      <c r="I211" s="98">
        <v>389</v>
      </c>
      <c r="J211" s="95">
        <v>54</v>
      </c>
      <c r="K211" s="95">
        <v>335</v>
      </c>
      <c r="L211" s="96">
        <v>20</v>
      </c>
      <c r="M211" s="97">
        <f>SUM('Прил.1.2-реестр МКД'!E203)</f>
        <v>18219.599999999999</v>
      </c>
      <c r="N211" s="97">
        <v>0</v>
      </c>
      <c r="O211" s="97">
        <v>0</v>
      </c>
      <c r="P211" s="97">
        <v>0</v>
      </c>
      <c r="Q211" s="98">
        <f t="shared" si="17"/>
        <v>18219.599999999999</v>
      </c>
      <c r="R211" s="98">
        <f t="shared" si="16"/>
        <v>46.84</v>
      </c>
      <c r="S211" s="106">
        <v>43465</v>
      </c>
    </row>
    <row r="212" spans="1:19" s="1" customFormat="1" ht="30.75" customHeight="1" x14ac:dyDescent="0.3">
      <c r="A212" s="103">
        <v>25</v>
      </c>
      <c r="B212" s="84" t="s">
        <v>137</v>
      </c>
      <c r="C212" s="105">
        <v>1951</v>
      </c>
      <c r="D212" s="105"/>
      <c r="E212" s="105" t="s">
        <v>33</v>
      </c>
      <c r="F212" s="105">
        <v>2</v>
      </c>
      <c r="G212" s="105">
        <v>1</v>
      </c>
      <c r="H212" s="95">
        <v>241.3</v>
      </c>
      <c r="I212" s="98">
        <v>218</v>
      </c>
      <c r="J212" s="95">
        <v>110</v>
      </c>
      <c r="K212" s="95">
        <v>108</v>
      </c>
      <c r="L212" s="107">
        <v>17</v>
      </c>
      <c r="M212" s="97">
        <f>SUM('Прил.1.2-реестр МКД'!E204)</f>
        <v>119534.95</v>
      </c>
      <c r="N212" s="97">
        <v>0</v>
      </c>
      <c r="O212" s="97">
        <v>0</v>
      </c>
      <c r="P212" s="97">
        <v>0</v>
      </c>
      <c r="Q212" s="98">
        <f t="shared" si="17"/>
        <v>119534.95</v>
      </c>
      <c r="R212" s="98">
        <f t="shared" si="16"/>
        <v>548.33000000000004</v>
      </c>
      <c r="S212" s="106">
        <v>43465</v>
      </c>
    </row>
    <row r="213" spans="1:19" s="1" customFormat="1" ht="30.75" customHeight="1" x14ac:dyDescent="0.3">
      <c r="A213" s="103">
        <v>26</v>
      </c>
      <c r="B213" s="84" t="s">
        <v>139</v>
      </c>
      <c r="C213" s="105">
        <v>1970</v>
      </c>
      <c r="D213" s="105"/>
      <c r="E213" s="105" t="s">
        <v>33</v>
      </c>
      <c r="F213" s="105">
        <v>5</v>
      </c>
      <c r="G213" s="105">
        <v>4</v>
      </c>
      <c r="H213" s="95">
        <v>3663.8</v>
      </c>
      <c r="I213" s="97">
        <v>3366</v>
      </c>
      <c r="J213" s="95">
        <v>163</v>
      </c>
      <c r="K213" s="95">
        <v>3186</v>
      </c>
      <c r="L213" s="112">
        <v>156</v>
      </c>
      <c r="M213" s="97">
        <f>SUM('Прил.1.2-реестр МКД'!E205)</f>
        <v>3644651.41</v>
      </c>
      <c r="N213" s="98">
        <v>0</v>
      </c>
      <c r="O213" s="97">
        <v>0</v>
      </c>
      <c r="P213" s="97">
        <v>0</v>
      </c>
      <c r="Q213" s="98">
        <f t="shared" si="17"/>
        <v>3644651.41</v>
      </c>
      <c r="R213" s="98">
        <f t="shared" si="16"/>
        <v>1082.78</v>
      </c>
      <c r="S213" s="106">
        <v>43465</v>
      </c>
    </row>
    <row r="214" spans="1:19" s="1" customFormat="1" ht="30.75" customHeight="1" x14ac:dyDescent="0.3">
      <c r="A214" s="103">
        <v>27</v>
      </c>
      <c r="B214" s="127" t="s">
        <v>230</v>
      </c>
      <c r="C214" s="128">
        <v>1953</v>
      </c>
      <c r="D214" s="105"/>
      <c r="E214" s="79" t="s">
        <v>33</v>
      </c>
      <c r="F214" s="96">
        <v>4</v>
      </c>
      <c r="G214" s="103">
        <v>5</v>
      </c>
      <c r="H214" s="108">
        <v>4502.3</v>
      </c>
      <c r="I214" s="97">
        <v>4086</v>
      </c>
      <c r="J214" s="95">
        <v>56</v>
      </c>
      <c r="K214" s="108">
        <v>2893</v>
      </c>
      <c r="L214" s="109">
        <v>82</v>
      </c>
      <c r="M214" s="97">
        <f>SUM('Прил.1.2-реестр МКД'!E206)</f>
        <v>193598.9</v>
      </c>
      <c r="N214" s="98">
        <v>0</v>
      </c>
      <c r="O214" s="97">
        <v>0</v>
      </c>
      <c r="P214" s="97">
        <v>0</v>
      </c>
      <c r="Q214" s="98">
        <f t="shared" si="17"/>
        <v>193598.9</v>
      </c>
      <c r="R214" s="98">
        <f t="shared" si="16"/>
        <v>47.38</v>
      </c>
      <c r="S214" s="106">
        <v>43465</v>
      </c>
    </row>
    <row r="215" spans="1:19" s="1" customFormat="1" ht="30.75" customHeight="1" x14ac:dyDescent="0.3">
      <c r="A215" s="103">
        <v>28</v>
      </c>
      <c r="B215" s="84" t="s">
        <v>206</v>
      </c>
      <c r="C215" s="105">
        <v>1974</v>
      </c>
      <c r="D215" s="105"/>
      <c r="E215" s="105" t="s">
        <v>33</v>
      </c>
      <c r="F215" s="114">
        <v>12</v>
      </c>
      <c r="G215" s="114">
        <v>2</v>
      </c>
      <c r="H215" s="95">
        <v>9334.2999999999993</v>
      </c>
      <c r="I215" s="97">
        <v>8541</v>
      </c>
      <c r="J215" s="95">
        <v>92</v>
      </c>
      <c r="K215" s="95">
        <v>7949</v>
      </c>
      <c r="L215" s="96">
        <v>205</v>
      </c>
      <c r="M215" s="97">
        <f>SUM('Прил.1.2-реестр МКД'!E207)</f>
        <v>5180826.79</v>
      </c>
      <c r="N215" s="97">
        <v>0</v>
      </c>
      <c r="O215" s="97">
        <v>0</v>
      </c>
      <c r="P215" s="97">
        <v>0</v>
      </c>
      <c r="Q215" s="98">
        <f t="shared" si="17"/>
        <v>5180826.79</v>
      </c>
      <c r="R215" s="98">
        <f t="shared" si="16"/>
        <v>606.58000000000004</v>
      </c>
      <c r="S215" s="106">
        <v>43465</v>
      </c>
    </row>
    <row r="216" spans="1:19" s="1" customFormat="1" ht="30.75" customHeight="1" x14ac:dyDescent="0.3">
      <c r="A216" s="103">
        <v>29</v>
      </c>
      <c r="B216" s="135" t="s">
        <v>405</v>
      </c>
      <c r="C216" s="105">
        <v>1976</v>
      </c>
      <c r="D216" s="105"/>
      <c r="E216" s="103" t="s">
        <v>352</v>
      </c>
      <c r="F216" s="114">
        <v>5</v>
      </c>
      <c r="G216" s="114">
        <v>1</v>
      </c>
      <c r="H216" s="97">
        <v>2792.6</v>
      </c>
      <c r="I216" s="97">
        <v>2792.6</v>
      </c>
      <c r="J216" s="97">
        <v>1041.9000000000001</v>
      </c>
      <c r="K216" s="97">
        <v>1750.7</v>
      </c>
      <c r="L216" s="96">
        <v>273</v>
      </c>
      <c r="M216" s="97">
        <f>SUM('Прил.1.2-реестр МКД'!E208)</f>
        <v>120081.8</v>
      </c>
      <c r="N216" s="97">
        <v>0</v>
      </c>
      <c r="O216" s="98">
        <v>0</v>
      </c>
      <c r="P216" s="97">
        <v>0</v>
      </c>
      <c r="Q216" s="98">
        <f t="shared" si="17"/>
        <v>120081.8</v>
      </c>
      <c r="R216" s="98">
        <f>M216/I216</f>
        <v>43</v>
      </c>
      <c r="S216" s="136">
        <v>43465</v>
      </c>
    </row>
    <row r="217" spans="1:19" s="1" customFormat="1" ht="30.75" customHeight="1" x14ac:dyDescent="0.3">
      <c r="A217" s="103">
        <v>30</v>
      </c>
      <c r="B217" s="84" t="s">
        <v>150</v>
      </c>
      <c r="C217" s="105">
        <v>1951</v>
      </c>
      <c r="D217" s="105"/>
      <c r="E217" s="105" t="s">
        <v>33</v>
      </c>
      <c r="F217" s="114">
        <v>2</v>
      </c>
      <c r="G217" s="114">
        <v>2</v>
      </c>
      <c r="H217" s="95">
        <v>923.1</v>
      </c>
      <c r="I217" s="97">
        <v>826</v>
      </c>
      <c r="J217" s="95">
        <v>81</v>
      </c>
      <c r="K217" s="95">
        <v>746</v>
      </c>
      <c r="L217" s="96">
        <v>32</v>
      </c>
      <c r="M217" s="97">
        <f>SUM('Прил.1.2-реестр МКД'!E209)</f>
        <v>2129345.2599999998</v>
      </c>
      <c r="N217" s="97">
        <v>0</v>
      </c>
      <c r="O217" s="97">
        <v>0</v>
      </c>
      <c r="P217" s="97">
        <v>984069.47</v>
      </c>
      <c r="Q217" s="98">
        <f>ABS(M217-P217)</f>
        <v>1145275.79</v>
      </c>
      <c r="R217" s="98">
        <f t="shared" si="16"/>
        <v>2577.9</v>
      </c>
      <c r="S217" s="106">
        <v>43465</v>
      </c>
    </row>
    <row r="218" spans="1:19" s="1" customFormat="1" ht="30.75" customHeight="1" x14ac:dyDescent="0.3">
      <c r="A218" s="103">
        <v>31</v>
      </c>
      <c r="B218" s="127" t="s">
        <v>235</v>
      </c>
      <c r="C218" s="128">
        <v>1953</v>
      </c>
      <c r="D218" s="105"/>
      <c r="E218" s="79" t="s">
        <v>33</v>
      </c>
      <c r="F218" s="96">
        <v>2</v>
      </c>
      <c r="G218" s="103">
        <v>1</v>
      </c>
      <c r="H218" s="108">
        <v>300.7</v>
      </c>
      <c r="I218" s="97">
        <v>273</v>
      </c>
      <c r="J218" s="95">
        <v>55</v>
      </c>
      <c r="K218" s="108">
        <v>162</v>
      </c>
      <c r="L218" s="109">
        <v>10</v>
      </c>
      <c r="M218" s="97">
        <f>SUM('Прил.1.2-реестр МКД'!E210)</f>
        <v>19545.5</v>
      </c>
      <c r="N218" s="97">
        <v>0</v>
      </c>
      <c r="O218" s="97">
        <v>0</v>
      </c>
      <c r="P218" s="97">
        <v>0</v>
      </c>
      <c r="Q218" s="98">
        <f t="shared" si="17"/>
        <v>19545.5</v>
      </c>
      <c r="R218" s="98">
        <f t="shared" ref="R218:R237" si="18">M218/I218</f>
        <v>71.599999999999994</v>
      </c>
      <c r="S218" s="106">
        <v>43465</v>
      </c>
    </row>
    <row r="219" spans="1:19" s="1" customFormat="1" ht="30.75" customHeight="1" x14ac:dyDescent="0.3">
      <c r="A219" s="103">
        <v>32</v>
      </c>
      <c r="B219" s="135" t="s">
        <v>355</v>
      </c>
      <c r="C219" s="105">
        <v>1987</v>
      </c>
      <c r="D219" s="105"/>
      <c r="E219" s="105" t="s">
        <v>33</v>
      </c>
      <c r="F219" s="114">
        <v>5</v>
      </c>
      <c r="G219" s="114">
        <v>8</v>
      </c>
      <c r="H219" s="97">
        <v>5485.8</v>
      </c>
      <c r="I219" s="97">
        <v>5400.7</v>
      </c>
      <c r="J219" s="97">
        <v>382.3</v>
      </c>
      <c r="K219" s="97">
        <v>3381.7</v>
      </c>
      <c r="L219" s="96">
        <v>274</v>
      </c>
      <c r="M219" s="97">
        <f>SUM('Прил.1.2-реестр МКД'!E211)</f>
        <v>6458895.5499999998</v>
      </c>
      <c r="N219" s="97">
        <v>0</v>
      </c>
      <c r="O219" s="98">
        <v>0</v>
      </c>
      <c r="P219" s="97">
        <v>0</v>
      </c>
      <c r="Q219" s="98">
        <f t="shared" si="17"/>
        <v>6458895.5499999998</v>
      </c>
      <c r="R219" s="98">
        <f>M219/I219</f>
        <v>1195.94</v>
      </c>
      <c r="S219" s="136">
        <v>43465</v>
      </c>
    </row>
    <row r="220" spans="1:19" s="1" customFormat="1" ht="30.75" customHeight="1" x14ac:dyDescent="0.3">
      <c r="A220" s="103">
        <v>33</v>
      </c>
      <c r="B220" s="84" t="s">
        <v>170</v>
      </c>
      <c r="C220" s="105">
        <v>1987</v>
      </c>
      <c r="D220" s="105"/>
      <c r="E220" s="105" t="s">
        <v>33</v>
      </c>
      <c r="F220" s="105">
        <v>5</v>
      </c>
      <c r="G220" s="105">
        <v>10</v>
      </c>
      <c r="H220" s="95">
        <v>9002</v>
      </c>
      <c r="I220" s="97">
        <v>8113.8</v>
      </c>
      <c r="J220" s="95">
        <v>220</v>
      </c>
      <c r="K220" s="108">
        <v>6366</v>
      </c>
      <c r="L220" s="109">
        <v>138</v>
      </c>
      <c r="M220" s="97">
        <f>SUM('Прил.1.2-реестр МКД'!E212)</f>
        <v>8441638.3900000006</v>
      </c>
      <c r="N220" s="97">
        <v>0</v>
      </c>
      <c r="O220" s="97">
        <v>0</v>
      </c>
      <c r="P220" s="97">
        <v>0</v>
      </c>
      <c r="Q220" s="98">
        <f t="shared" ref="Q220:Q237" si="19">M220</f>
        <v>8441638.3900000006</v>
      </c>
      <c r="R220" s="98">
        <f t="shared" si="18"/>
        <v>1040.4100000000001</v>
      </c>
      <c r="S220" s="106">
        <v>43465</v>
      </c>
    </row>
    <row r="221" spans="1:19" s="1" customFormat="1" ht="30.75" customHeight="1" x14ac:dyDescent="0.3">
      <c r="A221" s="103">
        <v>34</v>
      </c>
      <c r="B221" s="135" t="s">
        <v>354</v>
      </c>
      <c r="C221" s="105">
        <v>1971</v>
      </c>
      <c r="D221" s="105"/>
      <c r="E221" s="105" t="s">
        <v>33</v>
      </c>
      <c r="F221" s="114">
        <v>5</v>
      </c>
      <c r="G221" s="114">
        <v>4</v>
      </c>
      <c r="H221" s="97">
        <v>3381.7</v>
      </c>
      <c r="I221" s="97">
        <v>3381.7</v>
      </c>
      <c r="J221" s="97">
        <v>0</v>
      </c>
      <c r="K221" s="97">
        <v>3381.7</v>
      </c>
      <c r="L221" s="96">
        <v>157</v>
      </c>
      <c r="M221" s="97">
        <f>SUM('Прил.1.2-реестр МКД'!E213)</f>
        <v>145413.1</v>
      </c>
      <c r="N221" s="97">
        <v>0</v>
      </c>
      <c r="O221" s="98">
        <v>0</v>
      </c>
      <c r="P221" s="97">
        <v>0</v>
      </c>
      <c r="Q221" s="98">
        <f t="shared" si="19"/>
        <v>145413.1</v>
      </c>
      <c r="R221" s="98">
        <f>M221/I221</f>
        <v>43</v>
      </c>
      <c r="S221" s="136">
        <v>43465</v>
      </c>
    </row>
    <row r="222" spans="1:19" s="1" customFormat="1" ht="30.75" customHeight="1" x14ac:dyDescent="0.3">
      <c r="A222" s="103">
        <v>35</v>
      </c>
      <c r="B222" s="84" t="s">
        <v>171</v>
      </c>
      <c r="C222" s="105">
        <v>1972</v>
      </c>
      <c r="D222" s="105"/>
      <c r="E222" s="105" t="s">
        <v>33</v>
      </c>
      <c r="F222" s="105">
        <v>5</v>
      </c>
      <c r="G222" s="105">
        <v>4</v>
      </c>
      <c r="H222" s="95">
        <v>3515.8</v>
      </c>
      <c r="I222" s="97">
        <v>3210</v>
      </c>
      <c r="J222" s="95">
        <v>51</v>
      </c>
      <c r="K222" s="95">
        <v>3159</v>
      </c>
      <c r="L222" s="112">
        <v>151</v>
      </c>
      <c r="M222" s="97">
        <f>SUM('Прил.1.2-реестр МКД'!E214)</f>
        <v>4080341.3</v>
      </c>
      <c r="N222" s="98">
        <v>0</v>
      </c>
      <c r="O222" s="97">
        <v>0</v>
      </c>
      <c r="P222" s="97">
        <v>0</v>
      </c>
      <c r="Q222" s="98">
        <f t="shared" si="19"/>
        <v>4080341.3</v>
      </c>
      <c r="R222" s="98">
        <f t="shared" ref="R222" si="20">SUM(M222/I222)</f>
        <v>1271.1300000000001</v>
      </c>
      <c r="S222" s="106">
        <v>43465</v>
      </c>
    </row>
    <row r="223" spans="1:19" s="1" customFormat="1" ht="30.75" customHeight="1" x14ac:dyDescent="0.3">
      <c r="A223" s="103">
        <v>36</v>
      </c>
      <c r="B223" s="84" t="s">
        <v>365</v>
      </c>
      <c r="C223" s="105">
        <v>1975</v>
      </c>
      <c r="D223" s="105"/>
      <c r="E223" s="105" t="s">
        <v>34</v>
      </c>
      <c r="F223" s="105">
        <v>16</v>
      </c>
      <c r="G223" s="105">
        <v>1</v>
      </c>
      <c r="H223" s="97">
        <v>8426.2000000000007</v>
      </c>
      <c r="I223" s="97">
        <v>6979</v>
      </c>
      <c r="J223" s="97">
        <v>50</v>
      </c>
      <c r="K223" s="97">
        <v>6929</v>
      </c>
      <c r="L223" s="96">
        <v>262</v>
      </c>
      <c r="M223" s="97">
        <f>SUM('Прил.1.2-реестр МКД'!E215)</f>
        <v>2042800</v>
      </c>
      <c r="N223" s="98">
        <v>0</v>
      </c>
      <c r="O223" s="97">
        <v>0</v>
      </c>
      <c r="P223" s="97">
        <v>0</v>
      </c>
      <c r="Q223" s="98">
        <f t="shared" si="19"/>
        <v>2042800</v>
      </c>
      <c r="R223" s="98">
        <f t="shared" si="18"/>
        <v>292.70999999999998</v>
      </c>
      <c r="S223" s="136">
        <v>43465</v>
      </c>
    </row>
    <row r="224" spans="1:19" s="1" customFormat="1" ht="30.75" customHeight="1" x14ac:dyDescent="0.3">
      <c r="A224" s="103">
        <v>37</v>
      </c>
      <c r="B224" s="84" t="s">
        <v>367</v>
      </c>
      <c r="C224" s="105">
        <v>1972</v>
      </c>
      <c r="D224" s="105"/>
      <c r="E224" s="105" t="s">
        <v>34</v>
      </c>
      <c r="F224" s="105">
        <v>9</v>
      </c>
      <c r="G224" s="105">
        <v>4</v>
      </c>
      <c r="H224" s="97">
        <v>9005.7000000000007</v>
      </c>
      <c r="I224" s="97">
        <v>7709</v>
      </c>
      <c r="J224" s="97">
        <v>324</v>
      </c>
      <c r="K224" s="97">
        <v>7385</v>
      </c>
      <c r="L224" s="96">
        <v>269</v>
      </c>
      <c r="M224" s="97">
        <f>SUM('Прил.1.2-реестр МКД'!E216)</f>
        <v>6128400</v>
      </c>
      <c r="N224" s="98">
        <v>0</v>
      </c>
      <c r="O224" s="97">
        <v>0</v>
      </c>
      <c r="P224" s="97">
        <v>0</v>
      </c>
      <c r="Q224" s="98">
        <f t="shared" si="19"/>
        <v>6128400</v>
      </c>
      <c r="R224" s="98">
        <f t="shared" si="18"/>
        <v>794.97</v>
      </c>
      <c r="S224" s="136">
        <v>43465</v>
      </c>
    </row>
    <row r="225" spans="1:36" s="1" customFormat="1" ht="30.75" customHeight="1" x14ac:dyDescent="0.3">
      <c r="A225" s="103">
        <v>38</v>
      </c>
      <c r="B225" s="84" t="s">
        <v>353</v>
      </c>
      <c r="C225" s="105">
        <v>1965</v>
      </c>
      <c r="D225" s="105"/>
      <c r="E225" s="105" t="s">
        <v>33</v>
      </c>
      <c r="F225" s="105">
        <v>9</v>
      </c>
      <c r="G225" s="105">
        <v>1</v>
      </c>
      <c r="H225" s="97">
        <v>3293.2</v>
      </c>
      <c r="I225" s="97">
        <v>2857</v>
      </c>
      <c r="J225" s="97">
        <v>772</v>
      </c>
      <c r="K225" s="97">
        <v>1894</v>
      </c>
      <c r="L225" s="96">
        <v>228</v>
      </c>
      <c r="M225" s="97">
        <f>SUM('Прил.1.2-реестр МКД'!E217)</f>
        <v>1532100</v>
      </c>
      <c r="N225" s="98">
        <v>0</v>
      </c>
      <c r="O225" s="97">
        <v>0</v>
      </c>
      <c r="P225" s="97">
        <v>0</v>
      </c>
      <c r="Q225" s="98">
        <f>M225-O225</f>
        <v>1532100</v>
      </c>
      <c r="R225" s="98">
        <f>M225/I225</f>
        <v>536.26</v>
      </c>
      <c r="S225" s="106">
        <v>43465</v>
      </c>
    </row>
    <row r="226" spans="1:36" s="1" customFormat="1" ht="30.75" customHeight="1" x14ac:dyDescent="0.3">
      <c r="A226" s="103">
        <v>39</v>
      </c>
      <c r="B226" s="135" t="s">
        <v>375</v>
      </c>
      <c r="C226" s="105">
        <v>1977</v>
      </c>
      <c r="D226" s="105"/>
      <c r="E226" s="105" t="s">
        <v>34</v>
      </c>
      <c r="F226" s="114">
        <v>9</v>
      </c>
      <c r="G226" s="114">
        <v>9</v>
      </c>
      <c r="H226" s="97">
        <v>19419.2</v>
      </c>
      <c r="I226" s="97">
        <v>16468</v>
      </c>
      <c r="J226" s="97">
        <v>276</v>
      </c>
      <c r="K226" s="97">
        <v>16192</v>
      </c>
      <c r="L226" s="96">
        <v>710</v>
      </c>
      <c r="M226" s="97">
        <f>SUM('Прил.1.2-реестр МКД'!E218)</f>
        <v>13788900</v>
      </c>
      <c r="N226" s="97">
        <v>0</v>
      </c>
      <c r="O226" s="97">
        <v>0</v>
      </c>
      <c r="P226" s="97">
        <v>0</v>
      </c>
      <c r="Q226" s="98">
        <f t="shared" si="19"/>
        <v>13788900</v>
      </c>
      <c r="R226" s="98">
        <f t="shared" si="18"/>
        <v>837.31</v>
      </c>
      <c r="S226" s="136">
        <v>43465</v>
      </c>
    </row>
    <row r="227" spans="1:36" s="1" customFormat="1" ht="30.75" customHeight="1" x14ac:dyDescent="0.3">
      <c r="A227" s="103">
        <v>40</v>
      </c>
      <c r="B227" s="84" t="s">
        <v>379</v>
      </c>
      <c r="C227" s="105">
        <v>1992</v>
      </c>
      <c r="D227" s="105"/>
      <c r="E227" s="105" t="s">
        <v>34</v>
      </c>
      <c r="F227" s="105">
        <v>10</v>
      </c>
      <c r="G227" s="105">
        <v>2</v>
      </c>
      <c r="H227" s="97">
        <v>5027.7</v>
      </c>
      <c r="I227" s="97">
        <v>4300</v>
      </c>
      <c r="J227" s="97">
        <v>0</v>
      </c>
      <c r="K227" s="97">
        <v>4300</v>
      </c>
      <c r="L227" s="96">
        <v>200</v>
      </c>
      <c r="M227" s="97">
        <f>SUM('Прил.1.2-реестр МКД'!E219)</f>
        <v>3064200</v>
      </c>
      <c r="N227" s="98">
        <v>0</v>
      </c>
      <c r="O227" s="98">
        <v>0</v>
      </c>
      <c r="P227" s="97">
        <v>0</v>
      </c>
      <c r="Q227" s="98">
        <f t="shared" si="19"/>
        <v>3064200</v>
      </c>
      <c r="R227" s="98">
        <f t="shared" si="18"/>
        <v>712.6</v>
      </c>
      <c r="S227" s="136">
        <v>43465</v>
      </c>
    </row>
    <row r="228" spans="1:36" s="1" customFormat="1" ht="30.75" customHeight="1" x14ac:dyDescent="0.3">
      <c r="A228" s="103">
        <v>41</v>
      </c>
      <c r="B228" s="84" t="s">
        <v>380</v>
      </c>
      <c r="C228" s="105">
        <v>1992</v>
      </c>
      <c r="D228" s="105"/>
      <c r="E228" s="105" t="s">
        <v>34</v>
      </c>
      <c r="F228" s="105">
        <v>10</v>
      </c>
      <c r="G228" s="105">
        <v>2</v>
      </c>
      <c r="H228" s="97">
        <v>5032.8</v>
      </c>
      <c r="I228" s="97">
        <v>4304</v>
      </c>
      <c r="J228" s="97">
        <v>0</v>
      </c>
      <c r="K228" s="97">
        <v>4304</v>
      </c>
      <c r="L228" s="96">
        <v>201</v>
      </c>
      <c r="M228" s="97">
        <f>SUM('Прил.1.2-реестр МКД'!E220)</f>
        <v>3064200</v>
      </c>
      <c r="N228" s="98">
        <v>0</v>
      </c>
      <c r="O228" s="98">
        <v>0</v>
      </c>
      <c r="P228" s="97">
        <v>0</v>
      </c>
      <c r="Q228" s="98">
        <f t="shared" si="19"/>
        <v>3064200</v>
      </c>
      <c r="R228" s="98">
        <f t="shared" si="18"/>
        <v>711.94</v>
      </c>
      <c r="S228" s="136">
        <v>43465</v>
      </c>
    </row>
    <row r="229" spans="1:36" s="1" customFormat="1" ht="30.75" customHeight="1" x14ac:dyDescent="0.3">
      <c r="A229" s="103">
        <v>42</v>
      </c>
      <c r="B229" s="84" t="s">
        <v>381</v>
      </c>
      <c r="C229" s="105">
        <v>1992</v>
      </c>
      <c r="D229" s="105"/>
      <c r="E229" s="105" t="s">
        <v>34</v>
      </c>
      <c r="F229" s="105">
        <v>10</v>
      </c>
      <c r="G229" s="105">
        <v>2</v>
      </c>
      <c r="H229" s="97">
        <v>5035.3999999999996</v>
      </c>
      <c r="I229" s="97">
        <v>4307</v>
      </c>
      <c r="J229" s="97">
        <v>68</v>
      </c>
      <c r="K229" s="97">
        <v>4239</v>
      </c>
      <c r="L229" s="96">
        <v>190</v>
      </c>
      <c r="M229" s="97">
        <f>SUM('Прил.1.2-реестр МКД'!E221)</f>
        <v>3064200</v>
      </c>
      <c r="N229" s="98">
        <v>0</v>
      </c>
      <c r="O229" s="98">
        <v>0</v>
      </c>
      <c r="P229" s="97">
        <v>0</v>
      </c>
      <c r="Q229" s="98">
        <f t="shared" si="19"/>
        <v>3064200</v>
      </c>
      <c r="R229" s="98">
        <f t="shared" si="18"/>
        <v>711.45</v>
      </c>
      <c r="S229" s="136">
        <v>43465</v>
      </c>
    </row>
    <row r="230" spans="1:36" s="1" customFormat="1" ht="30.75" customHeight="1" x14ac:dyDescent="0.3">
      <c r="A230" s="103">
        <v>43</v>
      </c>
      <c r="B230" s="84" t="s">
        <v>389</v>
      </c>
      <c r="C230" s="105">
        <v>1982</v>
      </c>
      <c r="D230" s="105"/>
      <c r="E230" s="105" t="s">
        <v>350</v>
      </c>
      <c r="F230" s="105">
        <v>9</v>
      </c>
      <c r="G230" s="105">
        <v>10</v>
      </c>
      <c r="H230" s="97">
        <v>23120.7</v>
      </c>
      <c r="I230" s="97">
        <v>19270</v>
      </c>
      <c r="J230" s="97">
        <v>598</v>
      </c>
      <c r="K230" s="97">
        <v>18672</v>
      </c>
      <c r="L230" s="96">
        <v>809</v>
      </c>
      <c r="M230" s="97">
        <f>SUM('Прил.1.2-реестр МКД'!E222)</f>
        <v>1532100</v>
      </c>
      <c r="N230" s="98">
        <v>0</v>
      </c>
      <c r="O230" s="98">
        <v>0</v>
      </c>
      <c r="P230" s="97">
        <v>0</v>
      </c>
      <c r="Q230" s="98">
        <f t="shared" si="19"/>
        <v>1532100</v>
      </c>
      <c r="R230" s="98">
        <f t="shared" si="18"/>
        <v>79.510000000000005</v>
      </c>
      <c r="S230" s="136">
        <v>43465</v>
      </c>
    </row>
    <row r="231" spans="1:36" s="1" customFormat="1" ht="30.75" customHeight="1" x14ac:dyDescent="0.3">
      <c r="A231" s="103">
        <v>44</v>
      </c>
      <c r="B231" s="84" t="s">
        <v>390</v>
      </c>
      <c r="C231" s="105">
        <v>1975</v>
      </c>
      <c r="D231" s="105"/>
      <c r="E231" s="105" t="s">
        <v>34</v>
      </c>
      <c r="F231" s="105">
        <v>9</v>
      </c>
      <c r="G231" s="105">
        <v>1</v>
      </c>
      <c r="H231" s="97">
        <v>9364.9</v>
      </c>
      <c r="I231" s="97">
        <v>7720</v>
      </c>
      <c r="J231" s="97">
        <v>1487</v>
      </c>
      <c r="K231" s="97">
        <v>6233</v>
      </c>
      <c r="L231" s="96">
        <v>589</v>
      </c>
      <c r="M231" s="97">
        <f>SUM('Прил.1.2-реестр МКД'!E223)</f>
        <v>3064200</v>
      </c>
      <c r="N231" s="98">
        <v>0</v>
      </c>
      <c r="O231" s="98">
        <v>0</v>
      </c>
      <c r="P231" s="97">
        <v>0</v>
      </c>
      <c r="Q231" s="98">
        <f t="shared" si="19"/>
        <v>3064200</v>
      </c>
      <c r="R231" s="98">
        <f t="shared" si="18"/>
        <v>396.92</v>
      </c>
      <c r="S231" s="136">
        <v>43465</v>
      </c>
    </row>
    <row r="232" spans="1:36" s="1" customFormat="1" ht="30.75" customHeight="1" x14ac:dyDescent="0.3">
      <c r="A232" s="103">
        <v>45</v>
      </c>
      <c r="B232" s="84" t="s">
        <v>393</v>
      </c>
      <c r="C232" s="105">
        <v>1979</v>
      </c>
      <c r="D232" s="105"/>
      <c r="E232" s="105" t="s">
        <v>34</v>
      </c>
      <c r="F232" s="105">
        <v>9</v>
      </c>
      <c r="G232" s="105">
        <v>1</v>
      </c>
      <c r="H232" s="97">
        <v>9174.7999999999993</v>
      </c>
      <c r="I232" s="97">
        <v>7673</v>
      </c>
      <c r="J232" s="97">
        <v>810</v>
      </c>
      <c r="K232" s="97">
        <v>6862</v>
      </c>
      <c r="L232" s="96">
        <v>539</v>
      </c>
      <c r="M232" s="97">
        <f>SUM('Прил.1.2-реестр МКД'!E224)</f>
        <v>3064200</v>
      </c>
      <c r="N232" s="98">
        <v>0</v>
      </c>
      <c r="O232" s="98">
        <v>0</v>
      </c>
      <c r="P232" s="97">
        <v>0</v>
      </c>
      <c r="Q232" s="98">
        <f>M232</f>
        <v>3064200</v>
      </c>
      <c r="R232" s="98">
        <f>M232/I232</f>
        <v>399.35</v>
      </c>
      <c r="S232" s="106">
        <v>43465</v>
      </c>
    </row>
    <row r="233" spans="1:36" s="1" customFormat="1" ht="30.75" customHeight="1" x14ac:dyDescent="0.3">
      <c r="A233" s="103">
        <v>46</v>
      </c>
      <c r="B233" s="84" t="s">
        <v>394</v>
      </c>
      <c r="C233" s="105">
        <v>1993</v>
      </c>
      <c r="D233" s="105"/>
      <c r="E233" s="105" t="s">
        <v>34</v>
      </c>
      <c r="F233" s="105">
        <v>10</v>
      </c>
      <c r="G233" s="105">
        <v>4</v>
      </c>
      <c r="H233" s="97">
        <v>10123.5</v>
      </c>
      <c r="I233" s="97">
        <v>9276</v>
      </c>
      <c r="J233" s="97">
        <v>607</v>
      </c>
      <c r="K233" s="97">
        <v>8669</v>
      </c>
      <c r="L233" s="96">
        <v>462</v>
      </c>
      <c r="M233" s="97">
        <f>SUM('Прил.1.2-реестр МКД'!E225)</f>
        <v>6128400</v>
      </c>
      <c r="N233" s="98">
        <v>0</v>
      </c>
      <c r="O233" s="98">
        <v>0</v>
      </c>
      <c r="P233" s="97">
        <v>0</v>
      </c>
      <c r="Q233" s="98">
        <f t="shared" si="19"/>
        <v>6128400</v>
      </c>
      <c r="R233" s="98">
        <f t="shared" si="18"/>
        <v>660.67</v>
      </c>
      <c r="S233" s="136">
        <v>43465</v>
      </c>
    </row>
    <row r="234" spans="1:36" s="1" customFormat="1" ht="30.75" customHeight="1" x14ac:dyDescent="0.3">
      <c r="A234" s="103">
        <v>47</v>
      </c>
      <c r="B234" s="84" t="s">
        <v>396</v>
      </c>
      <c r="C234" s="103" t="s">
        <v>351</v>
      </c>
      <c r="D234" s="105"/>
      <c r="E234" s="105" t="s">
        <v>34</v>
      </c>
      <c r="F234" s="105">
        <v>10</v>
      </c>
      <c r="G234" s="105">
        <v>9</v>
      </c>
      <c r="H234" s="97">
        <v>23754.7</v>
      </c>
      <c r="I234" s="97">
        <v>20699</v>
      </c>
      <c r="J234" s="97">
        <v>633</v>
      </c>
      <c r="K234" s="97">
        <v>20066</v>
      </c>
      <c r="L234" s="96">
        <v>900</v>
      </c>
      <c r="M234" s="97">
        <f>SUM('Прил.1.2-реестр МКД'!E226)</f>
        <v>13788900</v>
      </c>
      <c r="N234" s="98">
        <v>0</v>
      </c>
      <c r="O234" s="98">
        <v>0</v>
      </c>
      <c r="P234" s="97">
        <v>0</v>
      </c>
      <c r="Q234" s="98">
        <f t="shared" si="19"/>
        <v>13788900</v>
      </c>
      <c r="R234" s="98">
        <f>M234/I234</f>
        <v>666.16</v>
      </c>
      <c r="S234" s="136">
        <v>43465</v>
      </c>
    </row>
    <row r="235" spans="1:36" s="1" customFormat="1" ht="30.75" customHeight="1" x14ac:dyDescent="0.3">
      <c r="A235" s="103">
        <v>48</v>
      </c>
      <c r="B235" s="84" t="s">
        <v>404</v>
      </c>
      <c r="C235" s="105">
        <v>1978</v>
      </c>
      <c r="D235" s="105"/>
      <c r="E235" s="105" t="s">
        <v>34</v>
      </c>
      <c r="F235" s="105">
        <v>9</v>
      </c>
      <c r="G235" s="105">
        <v>2</v>
      </c>
      <c r="H235" s="97">
        <v>10702.5</v>
      </c>
      <c r="I235" s="97">
        <v>7717</v>
      </c>
      <c r="J235" s="97">
        <v>1485</v>
      </c>
      <c r="K235" s="97">
        <v>6233</v>
      </c>
      <c r="L235" s="96">
        <v>539</v>
      </c>
      <c r="M235" s="97">
        <f>SUM('Прил.1.2-реестр МКД'!E227)</f>
        <v>3064200</v>
      </c>
      <c r="N235" s="98">
        <v>0</v>
      </c>
      <c r="O235" s="98">
        <v>0</v>
      </c>
      <c r="P235" s="97">
        <v>0</v>
      </c>
      <c r="Q235" s="98">
        <f t="shared" si="19"/>
        <v>3064200</v>
      </c>
      <c r="R235" s="98">
        <f>M235/I235</f>
        <v>397.07</v>
      </c>
      <c r="S235" s="136">
        <v>43465</v>
      </c>
    </row>
    <row r="236" spans="1:36" s="1" customFormat="1" ht="30.75" customHeight="1" x14ac:dyDescent="0.3">
      <c r="A236" s="103">
        <v>49</v>
      </c>
      <c r="B236" s="84" t="s">
        <v>397</v>
      </c>
      <c r="C236" s="105">
        <v>1993</v>
      </c>
      <c r="D236" s="105"/>
      <c r="E236" s="105" t="s">
        <v>34</v>
      </c>
      <c r="F236" s="105">
        <v>9</v>
      </c>
      <c r="G236" s="105">
        <v>3</v>
      </c>
      <c r="H236" s="97">
        <v>6798.7</v>
      </c>
      <c r="I236" s="97">
        <v>5835</v>
      </c>
      <c r="J236" s="97">
        <v>100</v>
      </c>
      <c r="K236" s="97">
        <v>5735</v>
      </c>
      <c r="L236" s="96">
        <v>254</v>
      </c>
      <c r="M236" s="97">
        <f>SUM('Прил.1.2-реестр МКД'!E228)</f>
        <v>4596300</v>
      </c>
      <c r="N236" s="98">
        <v>0</v>
      </c>
      <c r="O236" s="98">
        <v>0</v>
      </c>
      <c r="P236" s="97">
        <v>0</v>
      </c>
      <c r="Q236" s="98">
        <f t="shared" si="19"/>
        <v>4596300</v>
      </c>
      <c r="R236" s="98">
        <f t="shared" si="18"/>
        <v>787.71</v>
      </c>
      <c r="S236" s="136">
        <v>43465</v>
      </c>
    </row>
    <row r="237" spans="1:36" s="1" customFormat="1" ht="30.75" customHeight="1" x14ac:dyDescent="0.3">
      <c r="A237" s="103">
        <v>50</v>
      </c>
      <c r="B237" s="84" t="s">
        <v>399</v>
      </c>
      <c r="C237" s="105">
        <v>1975</v>
      </c>
      <c r="D237" s="105"/>
      <c r="E237" s="105" t="s">
        <v>34</v>
      </c>
      <c r="F237" s="105">
        <v>9</v>
      </c>
      <c r="G237" s="105">
        <v>1</v>
      </c>
      <c r="H237" s="97">
        <v>9020.6</v>
      </c>
      <c r="I237" s="97">
        <v>7762</v>
      </c>
      <c r="J237" s="97">
        <v>1407</v>
      </c>
      <c r="K237" s="97">
        <v>6355</v>
      </c>
      <c r="L237" s="96">
        <v>515</v>
      </c>
      <c r="M237" s="97">
        <f>SUM('Прил.1.2-реестр МКД'!E229)</f>
        <v>3064200</v>
      </c>
      <c r="N237" s="98">
        <v>0</v>
      </c>
      <c r="O237" s="98">
        <v>0</v>
      </c>
      <c r="P237" s="97">
        <v>0</v>
      </c>
      <c r="Q237" s="98">
        <f t="shared" si="19"/>
        <v>3064200</v>
      </c>
      <c r="R237" s="98">
        <f t="shared" si="18"/>
        <v>394.77</v>
      </c>
      <c r="S237" s="136">
        <v>43465</v>
      </c>
    </row>
    <row r="238" spans="1:36" s="1" customFormat="1" ht="30" customHeight="1" x14ac:dyDescent="0.3">
      <c r="A238" s="190" t="s">
        <v>64</v>
      </c>
      <c r="B238" s="190"/>
      <c r="C238" s="99" t="s">
        <v>31</v>
      </c>
      <c r="D238" s="99" t="s">
        <v>31</v>
      </c>
      <c r="E238" s="99" t="s">
        <v>31</v>
      </c>
      <c r="F238" s="101" t="s">
        <v>31</v>
      </c>
      <c r="G238" s="101" t="s">
        <v>31</v>
      </c>
      <c r="H238" s="102">
        <f t="shared" ref="H238:M238" si="21">SUM(H239:H428)</f>
        <v>794301.37</v>
      </c>
      <c r="I238" s="102">
        <f t="shared" si="21"/>
        <v>712530.32</v>
      </c>
      <c r="J238" s="102">
        <f t="shared" si="21"/>
        <v>35051.589999999997</v>
      </c>
      <c r="K238" s="102">
        <f t="shared" si="21"/>
        <v>649950.43000000005</v>
      </c>
      <c r="L238" s="102">
        <f t="shared" si="21"/>
        <v>29482</v>
      </c>
      <c r="M238" s="102">
        <f t="shared" si="21"/>
        <v>636025435.23000002</v>
      </c>
      <c r="N238" s="102">
        <f>SUM(N240:N428)</f>
        <v>0</v>
      </c>
      <c r="O238" s="102">
        <f>SUM(O240:O428)</f>
        <v>0</v>
      </c>
      <c r="P238" s="102">
        <f>SUM(P239:P428)</f>
        <v>69118057.760000005</v>
      </c>
      <c r="Q238" s="102">
        <f>SUM(Q239:Q428)</f>
        <v>566907377.47000003</v>
      </c>
      <c r="R238" s="102">
        <f>SUM(M238/I238)</f>
        <v>892.63</v>
      </c>
      <c r="S238" s="99" t="s">
        <v>31</v>
      </c>
      <c r="T238" s="11"/>
      <c r="U238" s="23"/>
      <c r="V238" s="23"/>
      <c r="W238" s="24"/>
      <c r="X238" s="24"/>
      <c r="Y238" s="27"/>
      <c r="Z238" s="24"/>
      <c r="AA238" s="28"/>
      <c r="AB238" s="26"/>
      <c r="AC238" s="26"/>
      <c r="AD238" s="26"/>
      <c r="AE238" s="26"/>
      <c r="AF238" s="25"/>
      <c r="AG238" s="26"/>
      <c r="AH238" s="26"/>
      <c r="AI238" s="66"/>
      <c r="AJ238" s="64"/>
    </row>
    <row r="239" spans="1:36" s="1" customFormat="1" ht="30.75" customHeight="1" x14ac:dyDescent="0.3">
      <c r="A239" s="103">
        <v>1</v>
      </c>
      <c r="B239" s="127" t="s">
        <v>214</v>
      </c>
      <c r="C239" s="128">
        <v>1954</v>
      </c>
      <c r="D239" s="105"/>
      <c r="E239" s="79" t="s">
        <v>33</v>
      </c>
      <c r="F239" s="96">
        <v>2</v>
      </c>
      <c r="G239" s="103">
        <v>2</v>
      </c>
      <c r="H239" s="108">
        <v>920.4</v>
      </c>
      <c r="I239" s="98">
        <v>850</v>
      </c>
      <c r="J239" s="95">
        <v>0</v>
      </c>
      <c r="K239" s="108">
        <v>850</v>
      </c>
      <c r="L239" s="109">
        <v>33</v>
      </c>
      <c r="M239" s="97">
        <f>SUM('Прил.1.2-реестр МКД'!E231)</f>
        <v>2166377.14</v>
      </c>
      <c r="N239" s="97">
        <v>0</v>
      </c>
      <c r="O239" s="97">
        <v>0</v>
      </c>
      <c r="P239" s="97">
        <v>0</v>
      </c>
      <c r="Q239" s="98">
        <v>2166377.14</v>
      </c>
      <c r="R239" s="98">
        <f t="shared" ref="R239" si="22">M239/I239</f>
        <v>2548.6799999999998</v>
      </c>
      <c r="S239" s="106">
        <v>43830</v>
      </c>
      <c r="T239" s="11"/>
      <c r="U239" s="23"/>
      <c r="V239" s="23"/>
      <c r="W239" s="24"/>
      <c r="X239" s="24"/>
      <c r="Y239" s="27"/>
      <c r="Z239" s="24"/>
      <c r="AA239" s="28"/>
      <c r="AB239" s="26"/>
      <c r="AC239" s="26"/>
      <c r="AD239" s="26"/>
      <c r="AE239" s="26"/>
      <c r="AF239" s="25"/>
      <c r="AG239" s="26"/>
      <c r="AH239" s="26"/>
      <c r="AI239" s="66"/>
      <c r="AJ239" s="64"/>
    </row>
    <row r="240" spans="1:36" s="1" customFormat="1" ht="30.75" customHeight="1" x14ac:dyDescent="0.3">
      <c r="A240" s="103">
        <v>2</v>
      </c>
      <c r="B240" s="104" t="s">
        <v>252</v>
      </c>
      <c r="C240" s="105">
        <v>1957</v>
      </c>
      <c r="D240" s="105"/>
      <c r="E240" s="105" t="s">
        <v>33</v>
      </c>
      <c r="F240" s="105">
        <v>2</v>
      </c>
      <c r="G240" s="105">
        <v>1</v>
      </c>
      <c r="H240" s="97">
        <v>442.1</v>
      </c>
      <c r="I240" s="97">
        <v>404</v>
      </c>
      <c r="J240" s="95">
        <v>0</v>
      </c>
      <c r="K240" s="95">
        <v>404</v>
      </c>
      <c r="L240" s="96">
        <v>18</v>
      </c>
      <c r="M240" s="97">
        <f>SUM('Прил.1.2-реестр МКД'!E232)</f>
        <v>517909.45</v>
      </c>
      <c r="N240" s="98">
        <v>0</v>
      </c>
      <c r="O240" s="98">
        <v>0</v>
      </c>
      <c r="P240" s="97">
        <v>0</v>
      </c>
      <c r="Q240" s="98">
        <f t="shared" ref="Q240:Q369" si="23">M240</f>
        <v>517909.45</v>
      </c>
      <c r="R240" s="98">
        <f t="shared" ref="R240:R374" si="24">SUM(M240/I240)</f>
        <v>1281.95</v>
      </c>
      <c r="S240" s="106">
        <v>43830</v>
      </c>
      <c r="T240" s="73"/>
      <c r="U240" s="71"/>
      <c r="V240" s="71"/>
      <c r="W240" s="75"/>
      <c r="X240" s="75"/>
      <c r="Y240" s="75"/>
      <c r="Z240" s="75"/>
      <c r="AA240" s="76"/>
      <c r="AB240" s="69"/>
      <c r="AC240" s="69"/>
      <c r="AD240" s="69"/>
      <c r="AE240" s="69"/>
      <c r="AF240" s="70"/>
      <c r="AG240" s="69"/>
      <c r="AH240" s="69"/>
      <c r="AI240" s="77"/>
      <c r="AJ240" s="64"/>
    </row>
    <row r="241" spans="1:36" s="1" customFormat="1" ht="30.75" customHeight="1" x14ac:dyDescent="0.3">
      <c r="A241" s="164">
        <v>3</v>
      </c>
      <c r="B241" s="104" t="s">
        <v>427</v>
      </c>
      <c r="C241" s="128">
        <v>1966</v>
      </c>
      <c r="D241" s="128"/>
      <c r="E241" s="79" t="s">
        <v>33</v>
      </c>
      <c r="F241" s="96">
        <v>5</v>
      </c>
      <c r="G241" s="103">
        <v>4</v>
      </c>
      <c r="H241" s="98">
        <v>3890.6</v>
      </c>
      <c r="I241" s="98">
        <v>2536.3000000000002</v>
      </c>
      <c r="J241" s="97">
        <v>63</v>
      </c>
      <c r="K241" s="98">
        <v>2473.4</v>
      </c>
      <c r="L241" s="109">
        <v>123</v>
      </c>
      <c r="M241" s="97">
        <f>SUM('Прил.1.2-реестр МКД'!E233)</f>
        <v>3598087.5</v>
      </c>
      <c r="N241" s="95">
        <v>0</v>
      </c>
      <c r="O241" s="95">
        <v>0</v>
      </c>
      <c r="P241" s="95">
        <v>0</v>
      </c>
      <c r="Q241" s="97">
        <f>M241</f>
        <v>3598087.5</v>
      </c>
      <c r="R241" s="122">
        <f>M241/I241</f>
        <v>1418.64</v>
      </c>
      <c r="S241" s="106">
        <v>43830</v>
      </c>
      <c r="T241" s="73"/>
      <c r="U241" s="71"/>
      <c r="V241" s="71"/>
      <c r="W241" s="75"/>
      <c r="X241" s="75"/>
      <c r="Y241" s="75"/>
      <c r="Z241" s="75"/>
      <c r="AA241" s="76"/>
      <c r="AB241" s="69"/>
      <c r="AC241" s="69"/>
      <c r="AD241" s="69"/>
      <c r="AE241" s="69"/>
      <c r="AF241" s="70"/>
      <c r="AG241" s="69"/>
      <c r="AH241" s="69"/>
      <c r="AI241" s="77"/>
      <c r="AJ241" s="64"/>
    </row>
    <row r="242" spans="1:36" s="1" customFormat="1" ht="30.75" customHeight="1" x14ac:dyDescent="0.3">
      <c r="A242" s="175">
        <v>4</v>
      </c>
      <c r="B242" s="104" t="s">
        <v>428</v>
      </c>
      <c r="C242" s="128">
        <v>1963</v>
      </c>
      <c r="D242" s="128"/>
      <c r="E242" s="137" t="s">
        <v>60</v>
      </c>
      <c r="F242" s="96">
        <v>5</v>
      </c>
      <c r="G242" s="103">
        <v>4</v>
      </c>
      <c r="H242" s="98">
        <v>3521</v>
      </c>
      <c r="I242" s="98">
        <v>3233.7</v>
      </c>
      <c r="J242" s="97">
        <v>73</v>
      </c>
      <c r="K242" s="98">
        <v>3160.7</v>
      </c>
      <c r="L242" s="109">
        <v>153</v>
      </c>
      <c r="M242" s="97">
        <f>SUM('Прил.1.2-реестр МКД'!E234)</f>
        <v>3314117.03</v>
      </c>
      <c r="N242" s="95">
        <v>0</v>
      </c>
      <c r="O242" s="95">
        <v>0</v>
      </c>
      <c r="P242" s="95">
        <v>0</v>
      </c>
      <c r="Q242" s="97">
        <f>M242</f>
        <v>3314117.03</v>
      </c>
      <c r="R242" s="122">
        <f>M242/I242</f>
        <v>1024.8699999999999</v>
      </c>
      <c r="S242" s="106">
        <v>43830</v>
      </c>
      <c r="T242" s="11"/>
      <c r="U242" s="23"/>
      <c r="V242" s="23"/>
      <c r="W242" s="24"/>
      <c r="X242" s="24"/>
      <c r="Y242" s="27"/>
      <c r="Z242" s="24"/>
      <c r="AA242" s="28"/>
      <c r="AB242" s="26"/>
      <c r="AC242" s="26"/>
      <c r="AD242" s="26"/>
      <c r="AE242" s="26"/>
      <c r="AF242" s="25"/>
      <c r="AG242" s="26"/>
      <c r="AH242" s="26"/>
      <c r="AI242" s="66"/>
      <c r="AJ242" s="64"/>
    </row>
    <row r="243" spans="1:36" s="1" customFormat="1" ht="30.75" customHeight="1" x14ac:dyDescent="0.3">
      <c r="A243" s="175">
        <v>5</v>
      </c>
      <c r="B243" s="104" t="s">
        <v>253</v>
      </c>
      <c r="C243" s="105">
        <v>1956</v>
      </c>
      <c r="D243" s="105"/>
      <c r="E243" s="105" t="s">
        <v>33</v>
      </c>
      <c r="F243" s="105">
        <v>4</v>
      </c>
      <c r="G243" s="105">
        <v>2</v>
      </c>
      <c r="H243" s="97">
        <v>1546.4</v>
      </c>
      <c r="I243" s="97">
        <v>1326</v>
      </c>
      <c r="J243" s="95">
        <v>0</v>
      </c>
      <c r="K243" s="95">
        <v>1005</v>
      </c>
      <c r="L243" s="96">
        <v>34</v>
      </c>
      <c r="M243" s="97">
        <f>SUM('Прил.1.2-реестр МКД'!E235)</f>
        <v>1799782.92</v>
      </c>
      <c r="N243" s="98">
        <v>0</v>
      </c>
      <c r="O243" s="98">
        <v>0</v>
      </c>
      <c r="P243" s="97">
        <v>0</v>
      </c>
      <c r="Q243" s="98">
        <f t="shared" si="23"/>
        <v>1799782.92</v>
      </c>
      <c r="R243" s="98">
        <f t="shared" si="24"/>
        <v>1357.3</v>
      </c>
      <c r="S243" s="106">
        <v>43830</v>
      </c>
      <c r="T243" s="11"/>
      <c r="U243" s="23"/>
      <c r="V243" s="23"/>
      <c r="W243" s="24"/>
      <c r="X243" s="24"/>
      <c r="Y243" s="27"/>
      <c r="Z243" s="24"/>
      <c r="AA243" s="28"/>
      <c r="AB243" s="26"/>
      <c r="AC243" s="26"/>
      <c r="AD243" s="26"/>
      <c r="AE243" s="26"/>
      <c r="AF243" s="25"/>
      <c r="AG243" s="26"/>
      <c r="AH243" s="26"/>
      <c r="AI243" s="66"/>
      <c r="AJ243" s="64"/>
    </row>
    <row r="244" spans="1:36" s="1" customFormat="1" ht="30.75" customHeight="1" x14ac:dyDescent="0.3">
      <c r="A244" s="175">
        <v>6</v>
      </c>
      <c r="B244" s="104" t="s">
        <v>422</v>
      </c>
      <c r="C244" s="128">
        <v>1972</v>
      </c>
      <c r="D244" s="128"/>
      <c r="E244" s="79" t="s">
        <v>34</v>
      </c>
      <c r="F244" s="96">
        <v>5</v>
      </c>
      <c r="G244" s="103">
        <v>2</v>
      </c>
      <c r="H244" s="98">
        <v>3911.5</v>
      </c>
      <c r="I244" s="98">
        <v>3878.4</v>
      </c>
      <c r="J244" s="97">
        <v>849.1</v>
      </c>
      <c r="K244" s="98">
        <v>3029.3</v>
      </c>
      <c r="L244" s="109">
        <v>301</v>
      </c>
      <c r="M244" s="97">
        <f>SUM('Прил.1.2-реестр МКД'!E236)</f>
        <v>4582227.59</v>
      </c>
      <c r="N244" s="97">
        <v>0</v>
      </c>
      <c r="O244" s="97">
        <v>0</v>
      </c>
      <c r="P244" s="97">
        <v>0</v>
      </c>
      <c r="Q244" s="185">
        <f t="shared" si="23"/>
        <v>4582227.59</v>
      </c>
      <c r="R244" s="122">
        <f>M244/I244</f>
        <v>1181.47</v>
      </c>
      <c r="S244" s="106">
        <v>43830</v>
      </c>
      <c r="T244" s="11"/>
      <c r="U244" s="23"/>
      <c r="V244" s="23"/>
      <c r="W244" s="24"/>
      <c r="X244" s="24"/>
      <c r="Y244" s="27"/>
      <c r="Z244" s="24"/>
      <c r="AA244" s="28"/>
      <c r="AB244" s="26"/>
      <c r="AC244" s="26"/>
      <c r="AD244" s="26"/>
      <c r="AE244" s="26"/>
      <c r="AF244" s="25"/>
      <c r="AG244" s="26"/>
      <c r="AH244" s="26"/>
      <c r="AI244" s="66"/>
      <c r="AJ244" s="64"/>
    </row>
    <row r="245" spans="1:36" s="1" customFormat="1" ht="30.75" customHeight="1" x14ac:dyDescent="0.3">
      <c r="A245" s="175">
        <v>7</v>
      </c>
      <c r="B245" s="84" t="s">
        <v>72</v>
      </c>
      <c r="C245" s="105">
        <v>1952</v>
      </c>
      <c r="D245" s="105"/>
      <c r="E245" s="105" t="s">
        <v>33</v>
      </c>
      <c r="F245" s="105">
        <v>2</v>
      </c>
      <c r="G245" s="105">
        <v>1</v>
      </c>
      <c r="H245" s="95">
        <v>243.5</v>
      </c>
      <c r="I245" s="98">
        <v>220</v>
      </c>
      <c r="J245" s="95">
        <v>0</v>
      </c>
      <c r="K245" s="95">
        <v>220</v>
      </c>
      <c r="L245" s="107">
        <v>8</v>
      </c>
      <c r="M245" s="97">
        <f>SUM('Прил.1.2-реестр МКД'!E237)</f>
        <v>599112.38</v>
      </c>
      <c r="N245" s="97">
        <v>0</v>
      </c>
      <c r="O245" s="97">
        <v>0</v>
      </c>
      <c r="P245" s="97">
        <v>0</v>
      </c>
      <c r="Q245" s="185">
        <f t="shared" si="23"/>
        <v>599112.38</v>
      </c>
      <c r="R245" s="98">
        <f t="shared" ref="R245:R246" si="25">M245/I245</f>
        <v>2723.24</v>
      </c>
      <c r="S245" s="106">
        <v>43830</v>
      </c>
      <c r="T245" s="11"/>
      <c r="U245" s="23"/>
      <c r="V245" s="23"/>
      <c r="W245" s="24"/>
      <c r="X245" s="24"/>
      <c r="Y245" s="27"/>
      <c r="Z245" s="24"/>
      <c r="AA245" s="28"/>
      <c r="AB245" s="26"/>
      <c r="AC245" s="26"/>
      <c r="AD245" s="26"/>
      <c r="AE245" s="26"/>
      <c r="AF245" s="25"/>
      <c r="AG245" s="26"/>
      <c r="AH245" s="26"/>
      <c r="AI245" s="66"/>
      <c r="AJ245" s="64"/>
    </row>
    <row r="246" spans="1:36" s="1" customFormat="1" ht="30.75" customHeight="1" x14ac:dyDescent="0.3">
      <c r="A246" s="175">
        <v>8</v>
      </c>
      <c r="B246" s="84" t="s">
        <v>70</v>
      </c>
      <c r="C246" s="105">
        <v>1952</v>
      </c>
      <c r="D246" s="105"/>
      <c r="E246" s="105" t="s">
        <v>33</v>
      </c>
      <c r="F246" s="105">
        <v>2</v>
      </c>
      <c r="G246" s="105">
        <v>1</v>
      </c>
      <c r="H246" s="95">
        <v>240.9</v>
      </c>
      <c r="I246" s="98">
        <v>216</v>
      </c>
      <c r="J246" s="95">
        <v>0</v>
      </c>
      <c r="K246" s="95">
        <v>216</v>
      </c>
      <c r="L246" s="107">
        <v>7</v>
      </c>
      <c r="M246" s="97">
        <f>SUM('Прил.1.2-реестр МКД'!E238)</f>
        <v>436994.14</v>
      </c>
      <c r="N246" s="97">
        <v>0</v>
      </c>
      <c r="O246" s="97">
        <v>0</v>
      </c>
      <c r="P246" s="97">
        <v>0</v>
      </c>
      <c r="Q246" s="185">
        <f t="shared" si="23"/>
        <v>436994.14</v>
      </c>
      <c r="R246" s="98">
        <f t="shared" si="25"/>
        <v>2023.12</v>
      </c>
      <c r="S246" s="106">
        <v>43830</v>
      </c>
      <c r="T246" s="11"/>
      <c r="U246" s="23"/>
      <c r="V246" s="23"/>
      <c r="W246" s="24"/>
      <c r="X246" s="24"/>
      <c r="Y246" s="27"/>
      <c r="Z246" s="24"/>
      <c r="AA246" s="28"/>
      <c r="AB246" s="26"/>
      <c r="AC246" s="26"/>
      <c r="AD246" s="26"/>
      <c r="AE246" s="26"/>
      <c r="AF246" s="25"/>
      <c r="AG246" s="26"/>
      <c r="AH246" s="26"/>
      <c r="AI246" s="66"/>
      <c r="AJ246" s="64"/>
    </row>
    <row r="247" spans="1:36" s="1" customFormat="1" ht="30.75" customHeight="1" x14ac:dyDescent="0.3">
      <c r="A247" s="175">
        <v>9</v>
      </c>
      <c r="B247" s="104" t="s">
        <v>254</v>
      </c>
      <c r="C247" s="105">
        <v>1955</v>
      </c>
      <c r="D247" s="105"/>
      <c r="E247" s="105" t="s">
        <v>33</v>
      </c>
      <c r="F247" s="105">
        <v>4</v>
      </c>
      <c r="G247" s="105">
        <v>4</v>
      </c>
      <c r="H247" s="97">
        <v>2658.7</v>
      </c>
      <c r="I247" s="97">
        <v>2294</v>
      </c>
      <c r="J247" s="95">
        <v>0</v>
      </c>
      <c r="K247" s="95">
        <v>2294</v>
      </c>
      <c r="L247" s="96">
        <v>81</v>
      </c>
      <c r="M247" s="97">
        <f>SUM('Прил.1.2-реестр МКД'!E239)</f>
        <v>1407972.01</v>
      </c>
      <c r="N247" s="98">
        <v>0</v>
      </c>
      <c r="O247" s="98">
        <v>0</v>
      </c>
      <c r="P247" s="97">
        <v>0</v>
      </c>
      <c r="Q247" s="185">
        <f t="shared" si="23"/>
        <v>1407972.01</v>
      </c>
      <c r="R247" s="98">
        <f t="shared" si="24"/>
        <v>613.76</v>
      </c>
      <c r="S247" s="106">
        <v>43830</v>
      </c>
      <c r="T247" s="11"/>
      <c r="U247" s="23"/>
      <c r="V247" s="23"/>
      <c r="W247" s="24"/>
      <c r="X247" s="24"/>
      <c r="Y247" s="27"/>
      <c r="Z247" s="24"/>
      <c r="AA247" s="28"/>
      <c r="AB247" s="26"/>
      <c r="AC247" s="26"/>
      <c r="AD247" s="26"/>
      <c r="AE247" s="26"/>
      <c r="AF247" s="25"/>
      <c r="AG247" s="26"/>
      <c r="AH247" s="26"/>
      <c r="AI247" s="66"/>
      <c r="AJ247" s="64"/>
    </row>
    <row r="248" spans="1:36" s="1" customFormat="1" ht="30.75" customHeight="1" x14ac:dyDescent="0.3">
      <c r="A248" s="175">
        <v>10</v>
      </c>
      <c r="B248" s="104" t="s">
        <v>417</v>
      </c>
      <c r="C248" s="105">
        <v>1962</v>
      </c>
      <c r="D248" s="105"/>
      <c r="E248" s="105" t="s">
        <v>33</v>
      </c>
      <c r="F248" s="105">
        <v>2</v>
      </c>
      <c r="G248" s="105">
        <v>1</v>
      </c>
      <c r="H248" s="97">
        <v>300.8</v>
      </c>
      <c r="I248" s="97">
        <v>277</v>
      </c>
      <c r="J248" s="95">
        <v>31</v>
      </c>
      <c r="K248" s="95">
        <v>246</v>
      </c>
      <c r="L248" s="96">
        <v>16</v>
      </c>
      <c r="M248" s="97">
        <f>SUM('Прил.1.2-реестр МКД'!E240)</f>
        <v>1591747.36</v>
      </c>
      <c r="N248" s="98">
        <v>0</v>
      </c>
      <c r="O248" s="98">
        <v>0</v>
      </c>
      <c r="P248" s="97">
        <v>0</v>
      </c>
      <c r="Q248" s="185">
        <f t="shared" si="23"/>
        <v>1591747.36</v>
      </c>
      <c r="R248" s="98">
        <f>SUM(M248/I248)</f>
        <v>5746.38</v>
      </c>
      <c r="S248" s="106">
        <v>43830</v>
      </c>
      <c r="T248" s="11"/>
      <c r="U248" s="23"/>
      <c r="V248" s="23"/>
      <c r="W248" s="24"/>
      <c r="X248" s="24"/>
      <c r="Y248" s="27"/>
      <c r="Z248" s="24"/>
      <c r="AA248" s="28"/>
      <c r="AB248" s="26"/>
      <c r="AC248" s="26"/>
      <c r="AD248" s="26"/>
      <c r="AE248" s="26"/>
      <c r="AF248" s="25"/>
      <c r="AG248" s="26"/>
      <c r="AH248" s="26"/>
      <c r="AI248" s="66"/>
      <c r="AJ248" s="64"/>
    </row>
    <row r="249" spans="1:36" s="1" customFormat="1" ht="30.75" customHeight="1" x14ac:dyDescent="0.3">
      <c r="A249" s="175">
        <v>11</v>
      </c>
      <c r="B249" s="127" t="s">
        <v>215</v>
      </c>
      <c r="C249" s="128">
        <v>1953</v>
      </c>
      <c r="D249" s="105"/>
      <c r="E249" s="79" t="s">
        <v>33</v>
      </c>
      <c r="F249" s="96">
        <v>2</v>
      </c>
      <c r="G249" s="103">
        <v>1</v>
      </c>
      <c r="H249" s="108">
        <v>238</v>
      </c>
      <c r="I249" s="98">
        <v>213</v>
      </c>
      <c r="J249" s="95">
        <v>0</v>
      </c>
      <c r="K249" s="108">
        <v>213</v>
      </c>
      <c r="L249" s="109">
        <v>8</v>
      </c>
      <c r="M249" s="97">
        <f>SUM('Прил.1.2-реестр МКД'!E241)</f>
        <v>126038.04</v>
      </c>
      <c r="N249" s="97">
        <v>0</v>
      </c>
      <c r="O249" s="97">
        <v>0</v>
      </c>
      <c r="P249" s="97">
        <v>0</v>
      </c>
      <c r="Q249" s="98">
        <f t="shared" ref="Q249:Q250" si="26">M249</f>
        <v>126038.04</v>
      </c>
      <c r="R249" s="98">
        <f t="shared" ref="R249:R250" si="27">M249/I249</f>
        <v>591.73</v>
      </c>
      <c r="S249" s="106">
        <v>43830</v>
      </c>
      <c r="T249" s="11"/>
      <c r="U249" s="23"/>
      <c r="V249" s="23"/>
      <c r="W249" s="24"/>
      <c r="X249" s="24"/>
      <c r="Y249" s="27"/>
      <c r="Z249" s="24"/>
      <c r="AA249" s="28"/>
      <c r="AB249" s="26"/>
      <c r="AC249" s="26"/>
      <c r="AD249" s="26"/>
      <c r="AE249" s="26"/>
      <c r="AF249" s="25"/>
      <c r="AG249" s="26"/>
      <c r="AH249" s="26"/>
      <c r="AI249" s="66"/>
      <c r="AJ249" s="64"/>
    </row>
    <row r="250" spans="1:36" s="1" customFormat="1" ht="30.75" customHeight="1" x14ac:dyDescent="0.3">
      <c r="A250" s="175">
        <v>12</v>
      </c>
      <c r="B250" s="84" t="s">
        <v>302</v>
      </c>
      <c r="C250" s="105">
        <v>1956</v>
      </c>
      <c r="D250" s="105"/>
      <c r="E250" s="105" t="s">
        <v>33</v>
      </c>
      <c r="F250" s="105">
        <v>2</v>
      </c>
      <c r="G250" s="105">
        <v>2</v>
      </c>
      <c r="H250" s="95">
        <v>910</v>
      </c>
      <c r="I250" s="98">
        <v>838</v>
      </c>
      <c r="J250" s="95">
        <v>0</v>
      </c>
      <c r="K250" s="108">
        <v>838</v>
      </c>
      <c r="L250" s="109">
        <v>38</v>
      </c>
      <c r="M250" s="97">
        <f>SUM('Прил.1.2-реестр МКД'!E242)</f>
        <v>1162475.77</v>
      </c>
      <c r="N250" s="97">
        <v>0</v>
      </c>
      <c r="O250" s="97">
        <v>0</v>
      </c>
      <c r="P250" s="97">
        <v>0</v>
      </c>
      <c r="Q250" s="98">
        <f t="shared" si="26"/>
        <v>1162475.77</v>
      </c>
      <c r="R250" s="98">
        <f t="shared" si="27"/>
        <v>1387.2</v>
      </c>
      <c r="S250" s="106">
        <v>43830</v>
      </c>
      <c r="T250" s="11"/>
      <c r="U250" s="23"/>
      <c r="V250" s="23"/>
      <c r="W250" s="24"/>
      <c r="X250" s="24"/>
      <c r="Y250" s="27"/>
      <c r="Z250" s="24"/>
      <c r="AA250" s="28"/>
      <c r="AB250" s="26"/>
      <c r="AC250" s="26"/>
      <c r="AD250" s="26"/>
      <c r="AE250" s="26"/>
      <c r="AF250" s="25"/>
      <c r="AG250" s="26"/>
      <c r="AH250" s="26"/>
      <c r="AI250" s="66"/>
      <c r="AJ250" s="64"/>
    </row>
    <row r="251" spans="1:36" s="1" customFormat="1" ht="30.75" customHeight="1" x14ac:dyDescent="0.3">
      <c r="A251" s="175">
        <v>13</v>
      </c>
      <c r="B251" s="84" t="s">
        <v>76</v>
      </c>
      <c r="C251" s="105">
        <v>1952</v>
      </c>
      <c r="D251" s="105"/>
      <c r="E251" s="105" t="s">
        <v>33</v>
      </c>
      <c r="F251" s="114">
        <v>4</v>
      </c>
      <c r="G251" s="114">
        <v>4</v>
      </c>
      <c r="H251" s="95">
        <v>4335.1000000000004</v>
      </c>
      <c r="I251" s="98">
        <v>3943</v>
      </c>
      <c r="J251" s="95">
        <v>0</v>
      </c>
      <c r="K251" s="95">
        <v>2516</v>
      </c>
      <c r="L251" s="96">
        <v>85</v>
      </c>
      <c r="M251" s="97">
        <f>SUM('Прил.1.2-реестр МКД'!E243)</f>
        <v>5078464.74</v>
      </c>
      <c r="N251" s="97">
        <v>0</v>
      </c>
      <c r="O251" s="97">
        <v>0</v>
      </c>
      <c r="P251" s="97">
        <v>0</v>
      </c>
      <c r="Q251" s="98">
        <f t="shared" si="23"/>
        <v>5078464.74</v>
      </c>
      <c r="R251" s="98">
        <f t="shared" ref="R251:R252" si="28">M251/I251</f>
        <v>1287.97</v>
      </c>
      <c r="S251" s="106">
        <v>43830</v>
      </c>
      <c r="T251" s="21"/>
      <c r="U251" s="22"/>
      <c r="V251" s="22"/>
      <c r="W251" s="27"/>
      <c r="X251" s="27"/>
      <c r="Y251" s="27"/>
      <c r="Z251" s="27"/>
      <c r="AA251" s="28"/>
      <c r="AB251" s="26"/>
      <c r="AC251" s="26"/>
      <c r="AD251" s="26"/>
      <c r="AE251" s="26"/>
      <c r="AF251" s="25"/>
      <c r="AG251" s="26"/>
      <c r="AH251" s="26"/>
      <c r="AI251" s="66"/>
      <c r="AJ251" s="64"/>
    </row>
    <row r="252" spans="1:36" s="1" customFormat="1" ht="30.75" customHeight="1" x14ac:dyDescent="0.3">
      <c r="A252" s="175">
        <v>14</v>
      </c>
      <c r="B252" s="84" t="s">
        <v>75</v>
      </c>
      <c r="C252" s="105">
        <v>1952</v>
      </c>
      <c r="D252" s="105"/>
      <c r="E252" s="105" t="s">
        <v>33</v>
      </c>
      <c r="F252" s="114">
        <v>4</v>
      </c>
      <c r="G252" s="114">
        <v>5</v>
      </c>
      <c r="H252" s="95">
        <v>5680</v>
      </c>
      <c r="I252" s="98">
        <v>5125</v>
      </c>
      <c r="J252" s="95">
        <v>0</v>
      </c>
      <c r="K252" s="95">
        <v>3146</v>
      </c>
      <c r="L252" s="96">
        <v>79</v>
      </c>
      <c r="M252" s="97">
        <f>SUM('Прил.1.2-реестр МКД'!E244)</f>
        <v>6653982.54</v>
      </c>
      <c r="N252" s="97">
        <v>0</v>
      </c>
      <c r="O252" s="97">
        <v>0</v>
      </c>
      <c r="P252" s="97">
        <v>0</v>
      </c>
      <c r="Q252" s="98">
        <f t="shared" si="23"/>
        <v>6653982.54</v>
      </c>
      <c r="R252" s="98">
        <f t="shared" si="28"/>
        <v>1298.3399999999999</v>
      </c>
      <c r="S252" s="106">
        <v>43830</v>
      </c>
      <c r="T252" s="21"/>
      <c r="U252" s="22"/>
      <c r="V252" s="22"/>
      <c r="W252" s="27"/>
      <c r="X252" s="27"/>
      <c r="Y252" s="27"/>
      <c r="Z252" s="27"/>
      <c r="AA252" s="28"/>
      <c r="AB252" s="26"/>
      <c r="AC252" s="26"/>
      <c r="AD252" s="26"/>
      <c r="AE252" s="26"/>
      <c r="AF252" s="25"/>
      <c r="AG252" s="26"/>
      <c r="AH252" s="26"/>
      <c r="AI252" s="66"/>
      <c r="AJ252" s="64"/>
    </row>
    <row r="253" spans="1:36" s="1" customFormat="1" ht="30.75" customHeight="1" x14ac:dyDescent="0.3">
      <c r="A253" s="175">
        <v>15</v>
      </c>
      <c r="B253" s="104" t="s">
        <v>255</v>
      </c>
      <c r="C253" s="105">
        <v>1956</v>
      </c>
      <c r="D253" s="105"/>
      <c r="E253" s="105" t="s">
        <v>33</v>
      </c>
      <c r="F253" s="105">
        <v>5</v>
      </c>
      <c r="G253" s="105">
        <v>5</v>
      </c>
      <c r="H253" s="97">
        <v>5515</v>
      </c>
      <c r="I253" s="97">
        <v>5025</v>
      </c>
      <c r="J253" s="95">
        <v>0</v>
      </c>
      <c r="K253" s="95">
        <v>4423</v>
      </c>
      <c r="L253" s="96">
        <v>121</v>
      </c>
      <c r="M253" s="97">
        <f>SUM('Прил.1.2-реестр МКД'!E245)</f>
        <v>6819930</v>
      </c>
      <c r="N253" s="98">
        <v>0</v>
      </c>
      <c r="O253" s="98">
        <v>0</v>
      </c>
      <c r="P253" s="97">
        <v>0</v>
      </c>
      <c r="Q253" s="98">
        <f t="shared" si="23"/>
        <v>6819930</v>
      </c>
      <c r="R253" s="98">
        <f t="shared" si="24"/>
        <v>1357.2</v>
      </c>
      <c r="S253" s="106">
        <v>43830</v>
      </c>
      <c r="T253" s="73"/>
      <c r="U253" s="71"/>
      <c r="V253" s="71"/>
      <c r="W253" s="75"/>
      <c r="X253" s="75"/>
      <c r="Y253" s="75"/>
      <c r="Z253" s="75"/>
      <c r="AA253" s="76"/>
      <c r="AB253" s="69"/>
      <c r="AC253" s="69"/>
      <c r="AD253" s="69"/>
      <c r="AE253" s="69"/>
      <c r="AF253" s="70"/>
      <c r="AG253" s="69"/>
      <c r="AH253" s="69"/>
      <c r="AI253" s="77"/>
      <c r="AJ253" s="64"/>
    </row>
    <row r="254" spans="1:36" s="1" customFormat="1" ht="30.75" customHeight="1" x14ac:dyDescent="0.3">
      <c r="A254" s="175">
        <v>16</v>
      </c>
      <c r="B254" s="84" t="s">
        <v>441</v>
      </c>
      <c r="C254" s="128">
        <v>1967</v>
      </c>
      <c r="D254" s="105"/>
      <c r="E254" s="79" t="s">
        <v>33</v>
      </c>
      <c r="F254" s="96">
        <v>5</v>
      </c>
      <c r="G254" s="103">
        <v>4</v>
      </c>
      <c r="H254" s="98">
        <v>4095.6</v>
      </c>
      <c r="I254" s="138">
        <v>3807.9</v>
      </c>
      <c r="J254" s="97">
        <v>57</v>
      </c>
      <c r="K254" s="98">
        <f>I254-J254</f>
        <v>3750.9</v>
      </c>
      <c r="L254" s="109">
        <v>134</v>
      </c>
      <c r="M254" s="97">
        <f>SUM('Прил.1.2-реестр МКД'!E246)</f>
        <v>2817730.04</v>
      </c>
      <c r="N254" s="95">
        <v>0</v>
      </c>
      <c r="O254" s="95">
        <v>0</v>
      </c>
      <c r="P254" s="95">
        <v>0</v>
      </c>
      <c r="Q254" s="97">
        <f t="shared" si="23"/>
        <v>2817730.04</v>
      </c>
      <c r="R254" s="98">
        <f t="shared" si="24"/>
        <v>739.97</v>
      </c>
      <c r="S254" s="106">
        <v>43830</v>
      </c>
      <c r="T254" s="73"/>
      <c r="U254" s="71"/>
      <c r="V254" s="71"/>
      <c r="W254" s="75"/>
      <c r="X254" s="75"/>
      <c r="Y254" s="75"/>
      <c r="Z254" s="75"/>
      <c r="AA254" s="76"/>
      <c r="AB254" s="69"/>
      <c r="AC254" s="69"/>
      <c r="AD254" s="69"/>
      <c r="AE254" s="69"/>
      <c r="AF254" s="70"/>
      <c r="AG254" s="69"/>
      <c r="AH254" s="69"/>
      <c r="AI254" s="77"/>
      <c r="AJ254" s="64"/>
    </row>
    <row r="255" spans="1:36" s="1" customFormat="1" ht="30.75" customHeight="1" x14ac:dyDescent="0.3">
      <c r="A255" s="175">
        <v>17</v>
      </c>
      <c r="B255" s="104" t="s">
        <v>256</v>
      </c>
      <c r="C255" s="105">
        <v>1956</v>
      </c>
      <c r="D255" s="105"/>
      <c r="E255" s="105" t="s">
        <v>33</v>
      </c>
      <c r="F255" s="105">
        <v>2</v>
      </c>
      <c r="G255" s="105">
        <v>1</v>
      </c>
      <c r="H255" s="97">
        <v>548.20000000000005</v>
      </c>
      <c r="I255" s="97">
        <v>501</v>
      </c>
      <c r="J255" s="95">
        <v>59</v>
      </c>
      <c r="K255" s="95">
        <v>442</v>
      </c>
      <c r="L255" s="96">
        <v>22</v>
      </c>
      <c r="M255" s="97">
        <f>SUM('Прил.1.2-реестр МКД'!E247)</f>
        <v>642203.03</v>
      </c>
      <c r="N255" s="98">
        <v>0</v>
      </c>
      <c r="O255" s="98">
        <v>0</v>
      </c>
      <c r="P255" s="97">
        <v>0</v>
      </c>
      <c r="Q255" s="98">
        <f t="shared" si="23"/>
        <v>642203.03</v>
      </c>
      <c r="R255" s="98">
        <f t="shared" si="24"/>
        <v>1281.8399999999999</v>
      </c>
      <c r="S255" s="106">
        <v>43830</v>
      </c>
      <c r="T255" s="73"/>
      <c r="U255" s="71"/>
      <c r="V255" s="71"/>
      <c r="W255" s="75"/>
      <c r="X255" s="75"/>
      <c r="Y255" s="75"/>
      <c r="Z255" s="75"/>
      <c r="AA255" s="76"/>
      <c r="AB255" s="69"/>
      <c r="AC255" s="69"/>
      <c r="AD255" s="69"/>
      <c r="AE255" s="69"/>
      <c r="AF255" s="70"/>
      <c r="AG255" s="69"/>
      <c r="AH255" s="69"/>
      <c r="AI255" s="77"/>
      <c r="AJ255" s="64"/>
    </row>
    <row r="256" spans="1:36" s="1" customFormat="1" ht="30.75" customHeight="1" x14ac:dyDescent="0.3">
      <c r="A256" s="175">
        <v>18</v>
      </c>
      <c r="B256" s="104" t="s">
        <v>418</v>
      </c>
      <c r="C256" s="105">
        <v>1962</v>
      </c>
      <c r="D256" s="105"/>
      <c r="E256" s="105" t="s">
        <v>33</v>
      </c>
      <c r="F256" s="105">
        <v>5</v>
      </c>
      <c r="G256" s="105">
        <v>4</v>
      </c>
      <c r="H256" s="97">
        <v>3420.3</v>
      </c>
      <c r="I256" s="97">
        <v>3153</v>
      </c>
      <c r="J256" s="95">
        <v>42</v>
      </c>
      <c r="K256" s="95">
        <v>3111</v>
      </c>
      <c r="L256" s="96">
        <v>128</v>
      </c>
      <c r="M256" s="97">
        <f>SUM('Прил.1.2-реестр МКД'!E248)</f>
        <v>4009282.51</v>
      </c>
      <c r="N256" s="98">
        <v>0</v>
      </c>
      <c r="O256" s="98">
        <v>0</v>
      </c>
      <c r="P256" s="97">
        <v>0</v>
      </c>
      <c r="Q256" s="98">
        <f>M256-O256</f>
        <v>4009282.51</v>
      </c>
      <c r="R256" s="98">
        <f>SUM(M256/I256)</f>
        <v>1271.58</v>
      </c>
      <c r="S256" s="106">
        <v>43830</v>
      </c>
      <c r="T256" s="73"/>
      <c r="U256" s="71"/>
      <c r="V256" s="71"/>
      <c r="W256" s="75"/>
      <c r="X256" s="75"/>
      <c r="Y256" s="75"/>
      <c r="Z256" s="75"/>
      <c r="AA256" s="76"/>
      <c r="AB256" s="69"/>
      <c r="AC256" s="69"/>
      <c r="AD256" s="69"/>
      <c r="AE256" s="69"/>
      <c r="AF256" s="70"/>
      <c r="AG256" s="69"/>
      <c r="AH256" s="69"/>
      <c r="AI256" s="77"/>
      <c r="AJ256" s="64"/>
    </row>
    <row r="257" spans="1:36" s="1" customFormat="1" ht="30.75" customHeight="1" x14ac:dyDescent="0.3">
      <c r="A257" s="175">
        <v>19</v>
      </c>
      <c r="B257" s="104" t="s">
        <v>257</v>
      </c>
      <c r="C257" s="105">
        <v>1955</v>
      </c>
      <c r="D257" s="105"/>
      <c r="E257" s="105" t="s">
        <v>33</v>
      </c>
      <c r="F257" s="105">
        <v>3</v>
      </c>
      <c r="G257" s="105">
        <v>3</v>
      </c>
      <c r="H257" s="97">
        <v>2014.7</v>
      </c>
      <c r="I257" s="97">
        <v>1844</v>
      </c>
      <c r="J257" s="95">
        <v>60</v>
      </c>
      <c r="K257" s="95">
        <v>1493</v>
      </c>
      <c r="L257" s="96">
        <v>42</v>
      </c>
      <c r="M257" s="97">
        <f>SUM('Прил.1.2-реестр МКД'!E249)</f>
        <v>2070557.56</v>
      </c>
      <c r="N257" s="98">
        <v>0</v>
      </c>
      <c r="O257" s="98">
        <v>0</v>
      </c>
      <c r="P257" s="97">
        <v>0</v>
      </c>
      <c r="Q257" s="98">
        <f t="shared" si="23"/>
        <v>2070557.56</v>
      </c>
      <c r="R257" s="98">
        <f t="shared" si="24"/>
        <v>1122.8599999999999</v>
      </c>
      <c r="S257" s="106">
        <v>43830</v>
      </c>
      <c r="T257" s="73"/>
      <c r="U257" s="71"/>
      <c r="V257" s="71"/>
      <c r="W257" s="75"/>
      <c r="X257" s="75"/>
      <c r="Y257" s="75"/>
      <c r="Z257" s="75"/>
      <c r="AA257" s="76"/>
      <c r="AB257" s="69"/>
      <c r="AC257" s="69"/>
      <c r="AD257" s="69"/>
      <c r="AE257" s="69"/>
      <c r="AF257" s="70"/>
      <c r="AG257" s="69"/>
      <c r="AH257" s="69"/>
      <c r="AI257" s="77"/>
      <c r="AJ257" s="64"/>
    </row>
    <row r="258" spans="1:36" s="1" customFormat="1" ht="30.75" customHeight="1" x14ac:dyDescent="0.3">
      <c r="A258" s="175">
        <v>20</v>
      </c>
      <c r="B258" s="127" t="s">
        <v>216</v>
      </c>
      <c r="C258" s="128">
        <v>1954</v>
      </c>
      <c r="D258" s="105"/>
      <c r="E258" s="79" t="s">
        <v>33</v>
      </c>
      <c r="F258" s="96">
        <v>3</v>
      </c>
      <c r="G258" s="103">
        <v>3</v>
      </c>
      <c r="H258" s="108">
        <v>1736.6</v>
      </c>
      <c r="I258" s="98">
        <v>1567</v>
      </c>
      <c r="J258" s="95">
        <v>0</v>
      </c>
      <c r="K258" s="108">
        <v>1129</v>
      </c>
      <c r="L258" s="109">
        <v>40</v>
      </c>
      <c r="M258" s="97">
        <f>SUM('Прил.1.2-реестр МКД'!E250)</f>
        <v>933212.37</v>
      </c>
      <c r="N258" s="97">
        <v>0</v>
      </c>
      <c r="O258" s="97">
        <v>0</v>
      </c>
      <c r="P258" s="97">
        <v>0</v>
      </c>
      <c r="Q258" s="98">
        <f t="shared" si="23"/>
        <v>933212.37</v>
      </c>
      <c r="R258" s="98">
        <f t="shared" ref="R258:R261" si="29">M258/I258</f>
        <v>595.54</v>
      </c>
      <c r="S258" s="106">
        <v>43830</v>
      </c>
      <c r="T258" s="73"/>
      <c r="U258" s="71"/>
      <c r="V258" s="71"/>
      <c r="W258" s="75"/>
      <c r="X258" s="75"/>
      <c r="Y258" s="75"/>
      <c r="Z258" s="75"/>
      <c r="AA258" s="76"/>
      <c r="AB258" s="69"/>
      <c r="AC258" s="69"/>
      <c r="AD258" s="69"/>
      <c r="AE258" s="69"/>
      <c r="AF258" s="70"/>
      <c r="AG258" s="69"/>
      <c r="AH258" s="69"/>
      <c r="AI258" s="77"/>
      <c r="AJ258" s="64"/>
    </row>
    <row r="259" spans="1:36" s="1" customFormat="1" ht="30.75" customHeight="1" x14ac:dyDescent="0.3">
      <c r="A259" s="175">
        <v>21</v>
      </c>
      <c r="B259" s="127" t="s">
        <v>217</v>
      </c>
      <c r="C259" s="128">
        <v>1953</v>
      </c>
      <c r="D259" s="105"/>
      <c r="E259" s="79" t="s">
        <v>33</v>
      </c>
      <c r="F259" s="96">
        <v>3</v>
      </c>
      <c r="G259" s="103">
        <v>2</v>
      </c>
      <c r="H259" s="108">
        <v>1291.2</v>
      </c>
      <c r="I259" s="98">
        <v>1171</v>
      </c>
      <c r="J259" s="95">
        <v>0</v>
      </c>
      <c r="K259" s="108">
        <v>960</v>
      </c>
      <c r="L259" s="109">
        <v>33</v>
      </c>
      <c r="M259" s="97">
        <f>SUM('Прил.1.2-реестр МКД'!E251)</f>
        <v>1680287.11</v>
      </c>
      <c r="N259" s="97">
        <v>0</v>
      </c>
      <c r="O259" s="97">
        <v>0</v>
      </c>
      <c r="P259" s="97">
        <v>0</v>
      </c>
      <c r="Q259" s="98">
        <f t="shared" si="23"/>
        <v>1680287.11</v>
      </c>
      <c r="R259" s="98">
        <f t="shared" si="29"/>
        <v>1434.92</v>
      </c>
      <c r="S259" s="106">
        <v>43830</v>
      </c>
      <c r="T259" s="73"/>
      <c r="U259" s="71"/>
      <c r="V259" s="71"/>
      <c r="W259" s="75"/>
      <c r="X259" s="75"/>
      <c r="Y259" s="75"/>
      <c r="Z259" s="75"/>
      <c r="AA259" s="76"/>
      <c r="AB259" s="69"/>
      <c r="AC259" s="69"/>
      <c r="AD259" s="69"/>
      <c r="AE259" s="69"/>
      <c r="AF259" s="70"/>
      <c r="AG259" s="69"/>
      <c r="AH259" s="69"/>
      <c r="AI259" s="77"/>
      <c r="AJ259" s="64"/>
    </row>
    <row r="260" spans="1:36" s="1" customFormat="1" ht="30.75" customHeight="1" x14ac:dyDescent="0.3">
      <c r="A260" s="175">
        <v>22</v>
      </c>
      <c r="B260" s="127" t="s">
        <v>218</v>
      </c>
      <c r="C260" s="128">
        <v>1953</v>
      </c>
      <c r="D260" s="105"/>
      <c r="E260" s="79" t="s">
        <v>33</v>
      </c>
      <c r="F260" s="96">
        <v>3</v>
      </c>
      <c r="G260" s="103">
        <v>3</v>
      </c>
      <c r="H260" s="108">
        <v>1552.9</v>
      </c>
      <c r="I260" s="97">
        <v>1393</v>
      </c>
      <c r="J260" s="95">
        <v>56</v>
      </c>
      <c r="K260" s="108">
        <v>1075</v>
      </c>
      <c r="L260" s="109">
        <v>38</v>
      </c>
      <c r="M260" s="97">
        <f>SUM('Прил.1.2-реестр МКД'!E252)</f>
        <v>1980138.96</v>
      </c>
      <c r="N260" s="97">
        <v>0</v>
      </c>
      <c r="O260" s="97">
        <v>0</v>
      </c>
      <c r="P260" s="97">
        <v>0</v>
      </c>
      <c r="Q260" s="177">
        <f t="shared" si="23"/>
        <v>1980138.96</v>
      </c>
      <c r="R260" s="98">
        <f t="shared" si="29"/>
        <v>1421.49</v>
      </c>
      <c r="S260" s="106">
        <v>43830</v>
      </c>
      <c r="T260" s="73"/>
      <c r="U260" s="71"/>
      <c r="V260" s="71"/>
      <c r="W260" s="75"/>
      <c r="X260" s="75"/>
      <c r="Y260" s="75"/>
      <c r="Z260" s="75"/>
      <c r="AA260" s="76"/>
      <c r="AB260" s="69"/>
      <c r="AC260" s="69"/>
      <c r="AD260" s="69"/>
      <c r="AE260" s="69"/>
      <c r="AF260" s="70"/>
      <c r="AG260" s="69"/>
      <c r="AH260" s="69"/>
      <c r="AI260" s="77"/>
      <c r="AJ260" s="64"/>
    </row>
    <row r="261" spans="1:36" s="1" customFormat="1" ht="30.75" customHeight="1" x14ac:dyDescent="0.3">
      <c r="A261" s="175">
        <v>23</v>
      </c>
      <c r="B261" s="84" t="s">
        <v>77</v>
      </c>
      <c r="C261" s="105">
        <v>1950</v>
      </c>
      <c r="D261" s="105"/>
      <c r="E261" s="105" t="s">
        <v>33</v>
      </c>
      <c r="F261" s="105">
        <v>4</v>
      </c>
      <c r="G261" s="105">
        <v>7</v>
      </c>
      <c r="H261" s="95">
        <v>4161.5</v>
      </c>
      <c r="I261" s="97">
        <v>3747</v>
      </c>
      <c r="J261" s="95">
        <v>59</v>
      </c>
      <c r="K261" s="108">
        <v>3688</v>
      </c>
      <c r="L261" s="109">
        <v>72</v>
      </c>
      <c r="M261" s="97">
        <f>SUM('Прил.1.2-реестр МКД'!E253)</f>
        <v>6566597.96</v>
      </c>
      <c r="N261" s="97">
        <v>0</v>
      </c>
      <c r="O261" s="97">
        <v>0</v>
      </c>
      <c r="P261" s="97">
        <v>0</v>
      </c>
      <c r="Q261" s="98">
        <f t="shared" si="23"/>
        <v>6566597.96</v>
      </c>
      <c r="R261" s="98">
        <f t="shared" si="29"/>
        <v>1752.49</v>
      </c>
      <c r="S261" s="106">
        <v>43830</v>
      </c>
      <c r="T261" s="73"/>
      <c r="U261" s="71"/>
      <c r="V261" s="71"/>
      <c r="W261" s="75"/>
      <c r="X261" s="75"/>
      <c r="Y261" s="75"/>
      <c r="Z261" s="75"/>
      <c r="AA261" s="76"/>
      <c r="AB261" s="69"/>
      <c r="AC261" s="69"/>
      <c r="AD261" s="69"/>
      <c r="AE261" s="69"/>
      <c r="AF261" s="70"/>
      <c r="AG261" s="69"/>
      <c r="AH261" s="69"/>
      <c r="AI261" s="77"/>
      <c r="AJ261" s="64"/>
    </row>
    <row r="262" spans="1:36" s="1" customFormat="1" ht="30.75" customHeight="1" x14ac:dyDescent="0.3">
      <c r="A262" s="175">
        <v>24</v>
      </c>
      <c r="B262" s="104" t="s">
        <v>435</v>
      </c>
      <c r="C262" s="128">
        <v>1977</v>
      </c>
      <c r="D262" s="128"/>
      <c r="E262" s="79" t="s">
        <v>34</v>
      </c>
      <c r="F262" s="96">
        <v>5</v>
      </c>
      <c r="G262" s="103">
        <v>2</v>
      </c>
      <c r="H262" s="98">
        <v>4223.01</v>
      </c>
      <c r="I262" s="98">
        <v>3899.51</v>
      </c>
      <c r="J262" s="97">
        <v>891</v>
      </c>
      <c r="K262" s="98">
        <f>I262-J262</f>
        <v>3008.51</v>
      </c>
      <c r="L262" s="109">
        <v>308</v>
      </c>
      <c r="M262" s="97">
        <f>SUM('Прил.1.2-реестр МКД'!E254)</f>
        <v>4437698.88</v>
      </c>
      <c r="N262" s="95">
        <v>0</v>
      </c>
      <c r="O262" s="95">
        <v>0</v>
      </c>
      <c r="P262" s="95">
        <v>0</v>
      </c>
      <c r="Q262" s="97">
        <f t="shared" ref="Q262:Q267" si="30">M262</f>
        <v>4437698.88</v>
      </c>
      <c r="R262" s="122">
        <f>M262/I262</f>
        <v>1138.01</v>
      </c>
      <c r="S262" s="106">
        <v>43830</v>
      </c>
      <c r="T262" s="73"/>
      <c r="U262" s="71"/>
      <c r="V262" s="71"/>
      <c r="W262" s="75"/>
      <c r="X262" s="75"/>
      <c r="Y262" s="75"/>
      <c r="Z262" s="75"/>
      <c r="AA262" s="76"/>
      <c r="AB262" s="69"/>
      <c r="AC262" s="69"/>
      <c r="AD262" s="69"/>
      <c r="AE262" s="69"/>
      <c r="AF262" s="70"/>
      <c r="AG262" s="69"/>
      <c r="AH262" s="69"/>
      <c r="AI262" s="77"/>
      <c r="AJ262" s="78"/>
    </row>
    <row r="263" spans="1:36" s="1" customFormat="1" ht="30.75" customHeight="1" x14ac:dyDescent="0.3">
      <c r="A263" s="175">
        <v>25</v>
      </c>
      <c r="B263" s="104" t="s">
        <v>436</v>
      </c>
      <c r="C263" s="128">
        <v>1973</v>
      </c>
      <c r="D263" s="128"/>
      <c r="E263" s="79" t="s">
        <v>34</v>
      </c>
      <c r="F263" s="96">
        <v>5</v>
      </c>
      <c r="G263" s="103">
        <v>2</v>
      </c>
      <c r="H263" s="98">
        <v>4503.3</v>
      </c>
      <c r="I263" s="98">
        <v>3859</v>
      </c>
      <c r="J263" s="97">
        <v>876.8</v>
      </c>
      <c r="K263" s="98">
        <f>I263-J263</f>
        <v>2982.2</v>
      </c>
      <c r="L263" s="109">
        <v>287</v>
      </c>
      <c r="M263" s="97">
        <f>SUM('Прил.1.2-реестр МКД'!E255)</f>
        <v>4473848.22</v>
      </c>
      <c r="N263" s="95">
        <v>0</v>
      </c>
      <c r="O263" s="95">
        <v>0</v>
      </c>
      <c r="P263" s="95">
        <v>0</v>
      </c>
      <c r="Q263" s="97">
        <f t="shared" si="30"/>
        <v>4473848.22</v>
      </c>
      <c r="R263" s="122">
        <f>M263/I263</f>
        <v>1159.33</v>
      </c>
      <c r="S263" s="106">
        <v>43830</v>
      </c>
      <c r="T263" s="11"/>
      <c r="U263" s="23"/>
      <c r="V263" s="23"/>
      <c r="W263" s="24"/>
      <c r="X263" s="24"/>
      <c r="Y263" s="27"/>
      <c r="Z263" s="24"/>
      <c r="AA263" s="28"/>
      <c r="AB263" s="26"/>
      <c r="AC263" s="26"/>
      <c r="AD263" s="26"/>
      <c r="AE263" s="26"/>
      <c r="AF263" s="25"/>
      <c r="AG263" s="26"/>
      <c r="AH263" s="26"/>
      <c r="AI263" s="66"/>
      <c r="AJ263" s="64"/>
    </row>
    <row r="264" spans="1:36" s="1" customFormat="1" ht="30.75" customHeight="1" x14ac:dyDescent="0.3">
      <c r="A264" s="175">
        <v>26</v>
      </c>
      <c r="B264" s="104" t="s">
        <v>426</v>
      </c>
      <c r="C264" s="128">
        <v>1969</v>
      </c>
      <c r="D264" s="128"/>
      <c r="E264" s="79" t="s">
        <v>33</v>
      </c>
      <c r="F264" s="96">
        <v>5</v>
      </c>
      <c r="G264" s="103">
        <v>6</v>
      </c>
      <c r="H264" s="98">
        <v>4967</v>
      </c>
      <c r="I264" s="98">
        <v>4536</v>
      </c>
      <c r="J264" s="97">
        <v>289.2</v>
      </c>
      <c r="K264" s="98">
        <v>4247.3999999999996</v>
      </c>
      <c r="L264" s="109">
        <v>218</v>
      </c>
      <c r="M264" s="97">
        <f>SUM('Прил.1.2-реестр МКД'!E256)</f>
        <v>5282670.92</v>
      </c>
      <c r="N264" s="95">
        <v>0</v>
      </c>
      <c r="O264" s="95">
        <v>0</v>
      </c>
      <c r="P264" s="95">
        <v>0</v>
      </c>
      <c r="Q264" s="97">
        <f t="shared" si="30"/>
        <v>5282670.92</v>
      </c>
      <c r="R264" s="122">
        <f>M264/I264</f>
        <v>1164.6099999999999</v>
      </c>
      <c r="S264" s="106">
        <v>43830</v>
      </c>
      <c r="T264" s="72"/>
      <c r="U264" s="74"/>
      <c r="V264" s="74"/>
      <c r="W264" s="68"/>
      <c r="X264" s="68"/>
      <c r="Y264" s="75"/>
      <c r="Z264" s="68"/>
      <c r="AA264" s="76"/>
      <c r="AB264" s="69"/>
      <c r="AC264" s="69"/>
      <c r="AD264" s="69"/>
      <c r="AE264" s="69"/>
      <c r="AF264" s="70"/>
      <c r="AG264" s="69"/>
      <c r="AH264" s="69"/>
      <c r="AI264" s="77"/>
      <c r="AJ264" s="64"/>
    </row>
    <row r="265" spans="1:36" s="1" customFormat="1" ht="30.75" customHeight="1" x14ac:dyDescent="0.3">
      <c r="A265" s="175">
        <v>27</v>
      </c>
      <c r="B265" s="84" t="s">
        <v>79</v>
      </c>
      <c r="C265" s="105">
        <v>1950</v>
      </c>
      <c r="D265" s="105"/>
      <c r="E265" s="105" t="s">
        <v>33</v>
      </c>
      <c r="F265" s="105">
        <v>3</v>
      </c>
      <c r="G265" s="105">
        <v>2</v>
      </c>
      <c r="H265" s="95">
        <v>1184.2</v>
      </c>
      <c r="I265" s="98">
        <v>1035</v>
      </c>
      <c r="J265" s="95">
        <v>251</v>
      </c>
      <c r="K265" s="108">
        <v>570</v>
      </c>
      <c r="L265" s="109">
        <v>26</v>
      </c>
      <c r="M265" s="97">
        <f>SUM('Прил.1.2-реестр МКД'!E257)</f>
        <v>2148146.38</v>
      </c>
      <c r="N265" s="97">
        <v>0</v>
      </c>
      <c r="O265" s="97">
        <v>0</v>
      </c>
      <c r="P265" s="97">
        <v>0</v>
      </c>
      <c r="Q265" s="97">
        <f t="shared" si="30"/>
        <v>2148146.38</v>
      </c>
      <c r="R265" s="98">
        <f t="shared" ref="R265" si="31">M265/I265</f>
        <v>2075.5</v>
      </c>
      <c r="S265" s="106">
        <v>43830</v>
      </c>
      <c r="T265" s="72"/>
      <c r="U265" s="74"/>
      <c r="V265" s="74"/>
      <c r="W265" s="68"/>
      <c r="X265" s="68"/>
      <c r="Y265" s="75"/>
      <c r="Z265" s="68"/>
      <c r="AA265" s="76"/>
      <c r="AB265" s="69"/>
      <c r="AC265" s="69"/>
      <c r="AD265" s="69"/>
      <c r="AE265" s="69"/>
      <c r="AF265" s="70"/>
      <c r="AG265" s="69"/>
      <c r="AH265" s="69"/>
      <c r="AI265" s="77"/>
      <c r="AJ265" s="64"/>
    </row>
    <row r="266" spans="1:36" s="1" customFormat="1" ht="30.75" customHeight="1" x14ac:dyDescent="0.3">
      <c r="A266" s="175">
        <v>28</v>
      </c>
      <c r="B266" s="104" t="s">
        <v>437</v>
      </c>
      <c r="C266" s="128">
        <v>1974</v>
      </c>
      <c r="D266" s="128"/>
      <c r="E266" s="79" t="s">
        <v>33</v>
      </c>
      <c r="F266" s="96">
        <v>5</v>
      </c>
      <c r="G266" s="103">
        <v>4</v>
      </c>
      <c r="H266" s="98">
        <v>3652.9</v>
      </c>
      <c r="I266" s="98">
        <v>3408.9</v>
      </c>
      <c r="J266" s="97">
        <v>144.19999999999999</v>
      </c>
      <c r="K266" s="98">
        <f>I266-J266</f>
        <v>3264.7</v>
      </c>
      <c r="L266" s="109">
        <v>130</v>
      </c>
      <c r="M266" s="97">
        <f>SUM('Прил.1.2-реестр МКД'!E258)</f>
        <v>4306246.6399999997</v>
      </c>
      <c r="N266" s="95">
        <v>0</v>
      </c>
      <c r="O266" s="95">
        <v>0</v>
      </c>
      <c r="P266" s="95">
        <v>0</v>
      </c>
      <c r="Q266" s="97">
        <f t="shared" si="30"/>
        <v>4306246.6399999997</v>
      </c>
      <c r="R266" s="122">
        <f>M266/I266</f>
        <v>1263.24</v>
      </c>
      <c r="S266" s="106">
        <v>43830</v>
      </c>
      <c r="T266" s="11"/>
      <c r="U266" s="23"/>
      <c r="V266" s="23"/>
      <c r="W266" s="24"/>
      <c r="X266" s="24"/>
      <c r="Y266" s="27"/>
      <c r="Z266" s="24"/>
      <c r="AA266" s="28"/>
      <c r="AB266" s="26"/>
      <c r="AC266" s="26"/>
      <c r="AD266" s="26"/>
      <c r="AE266" s="26"/>
      <c r="AF266" s="25"/>
      <c r="AG266" s="26"/>
      <c r="AH266" s="26"/>
      <c r="AI266" s="66"/>
      <c r="AJ266" s="64"/>
    </row>
    <row r="267" spans="1:36" s="1" customFormat="1" ht="30.75" customHeight="1" x14ac:dyDescent="0.3">
      <c r="A267" s="175">
        <v>29</v>
      </c>
      <c r="B267" s="104" t="s">
        <v>438</v>
      </c>
      <c r="C267" s="128">
        <v>1974</v>
      </c>
      <c r="D267" s="128"/>
      <c r="E267" s="79" t="s">
        <v>33</v>
      </c>
      <c r="F267" s="96">
        <v>5</v>
      </c>
      <c r="G267" s="103">
        <v>4</v>
      </c>
      <c r="H267" s="98">
        <v>3689.24</v>
      </c>
      <c r="I267" s="98">
        <v>3390.34</v>
      </c>
      <c r="J267" s="97">
        <v>150.5</v>
      </c>
      <c r="K267" s="98">
        <f>I267-J267</f>
        <v>3239.84</v>
      </c>
      <c r="L267" s="109">
        <v>134</v>
      </c>
      <c r="M267" s="97">
        <f>SUM('Прил.1.2-реестр МКД'!E259)</f>
        <v>4298943.5</v>
      </c>
      <c r="N267" s="95">
        <v>0</v>
      </c>
      <c r="O267" s="95">
        <v>0</v>
      </c>
      <c r="P267" s="95">
        <v>0</v>
      </c>
      <c r="Q267" s="97">
        <f t="shared" si="30"/>
        <v>4298943.5</v>
      </c>
      <c r="R267" s="122">
        <f>M267/I267</f>
        <v>1268</v>
      </c>
      <c r="S267" s="106">
        <v>43830</v>
      </c>
      <c r="T267" s="11"/>
      <c r="U267" s="23"/>
      <c r="V267" s="23"/>
      <c r="W267" s="24"/>
      <c r="X267" s="24"/>
      <c r="Y267" s="27"/>
      <c r="Z267" s="24"/>
      <c r="AA267" s="28"/>
      <c r="AB267" s="26"/>
      <c r="AC267" s="26"/>
      <c r="AD267" s="26"/>
      <c r="AE267" s="26"/>
      <c r="AF267" s="25"/>
      <c r="AG267" s="26"/>
      <c r="AH267" s="26"/>
      <c r="AI267" s="66"/>
      <c r="AJ267" s="64"/>
    </row>
    <row r="268" spans="1:36" s="1" customFormat="1" ht="30.75" customHeight="1" x14ac:dyDescent="0.3">
      <c r="A268" s="175">
        <v>30</v>
      </c>
      <c r="B268" s="84" t="s">
        <v>82</v>
      </c>
      <c r="C268" s="105">
        <v>1976</v>
      </c>
      <c r="D268" s="103"/>
      <c r="E268" s="105" t="s">
        <v>34</v>
      </c>
      <c r="F268" s="105">
        <v>5</v>
      </c>
      <c r="G268" s="105">
        <v>4</v>
      </c>
      <c r="H268" s="95">
        <v>3044.9</v>
      </c>
      <c r="I268" s="98">
        <v>2736</v>
      </c>
      <c r="J268" s="95">
        <v>114</v>
      </c>
      <c r="K268" s="108">
        <v>2623</v>
      </c>
      <c r="L268" s="109">
        <v>125</v>
      </c>
      <c r="M268" s="97">
        <f>SUM('Прил.1.2-реестр МКД'!E260)</f>
        <v>3411736.76</v>
      </c>
      <c r="N268" s="97">
        <v>0</v>
      </c>
      <c r="O268" s="97">
        <v>0</v>
      </c>
      <c r="P268" s="97">
        <v>0</v>
      </c>
      <c r="Q268" s="98">
        <f t="shared" si="23"/>
        <v>3411736.76</v>
      </c>
      <c r="R268" s="98">
        <f t="shared" ref="R268" si="32">M268/I268</f>
        <v>1246.98</v>
      </c>
      <c r="S268" s="106">
        <v>43830</v>
      </c>
      <c r="T268" s="73"/>
      <c r="U268" s="71"/>
      <c r="V268" s="71"/>
      <c r="W268" s="75"/>
      <c r="X268" s="75"/>
      <c r="Y268" s="75"/>
      <c r="Z268" s="75"/>
      <c r="AA268" s="76"/>
      <c r="AB268" s="69"/>
      <c r="AC268" s="69"/>
      <c r="AD268" s="69"/>
      <c r="AE268" s="69"/>
      <c r="AF268" s="70"/>
      <c r="AG268" s="69"/>
      <c r="AH268" s="69"/>
      <c r="AI268" s="77"/>
      <c r="AJ268" s="64"/>
    </row>
    <row r="269" spans="1:36" s="1" customFormat="1" ht="30.75" customHeight="1" x14ac:dyDescent="0.3">
      <c r="A269" s="175">
        <v>31</v>
      </c>
      <c r="B269" s="104" t="s">
        <v>258</v>
      </c>
      <c r="C269" s="105">
        <v>1956</v>
      </c>
      <c r="D269" s="105"/>
      <c r="E269" s="105" t="s">
        <v>33</v>
      </c>
      <c r="F269" s="105">
        <v>2</v>
      </c>
      <c r="G269" s="105">
        <v>2</v>
      </c>
      <c r="H269" s="97">
        <v>559</v>
      </c>
      <c r="I269" s="97">
        <v>504</v>
      </c>
      <c r="J269" s="95">
        <v>0</v>
      </c>
      <c r="K269" s="95">
        <v>504</v>
      </c>
      <c r="L269" s="96">
        <v>22</v>
      </c>
      <c r="M269" s="97">
        <f>SUM('Прил.1.2-реестр МКД'!E261)</f>
        <v>300384.11</v>
      </c>
      <c r="N269" s="98">
        <v>0</v>
      </c>
      <c r="O269" s="98">
        <v>0</v>
      </c>
      <c r="P269" s="97">
        <v>0</v>
      </c>
      <c r="Q269" s="98">
        <f t="shared" si="23"/>
        <v>300384.11</v>
      </c>
      <c r="R269" s="98">
        <f t="shared" si="24"/>
        <v>596</v>
      </c>
      <c r="S269" s="106">
        <v>43830</v>
      </c>
      <c r="T269" s="73"/>
      <c r="U269" s="71"/>
      <c r="V269" s="71"/>
      <c r="W269" s="75"/>
      <c r="X269" s="75"/>
      <c r="Y269" s="75"/>
      <c r="Z269" s="75"/>
      <c r="AA269" s="76"/>
      <c r="AB269" s="69"/>
      <c r="AC269" s="69"/>
      <c r="AD269" s="69"/>
      <c r="AE269" s="69"/>
      <c r="AF269" s="70"/>
      <c r="AG269" s="69"/>
      <c r="AH269" s="69"/>
      <c r="AI269" s="77"/>
      <c r="AJ269" s="64"/>
    </row>
    <row r="270" spans="1:36" s="1" customFormat="1" ht="30.75" customHeight="1" x14ac:dyDescent="0.3">
      <c r="A270" s="175">
        <v>32</v>
      </c>
      <c r="B270" s="84" t="s">
        <v>345</v>
      </c>
      <c r="C270" s="105">
        <v>1952</v>
      </c>
      <c r="D270" s="105"/>
      <c r="E270" s="105" t="s">
        <v>33</v>
      </c>
      <c r="F270" s="111">
        <v>2</v>
      </c>
      <c r="G270" s="111">
        <v>2</v>
      </c>
      <c r="H270" s="95">
        <v>569.9</v>
      </c>
      <c r="I270" s="98">
        <v>519</v>
      </c>
      <c r="J270" s="95">
        <v>0</v>
      </c>
      <c r="K270" s="95">
        <v>482</v>
      </c>
      <c r="L270" s="112">
        <v>13</v>
      </c>
      <c r="M270" s="97">
        <f>SUM('Прил.1.2-реестр МКД'!E262)</f>
        <v>608055.15</v>
      </c>
      <c r="N270" s="97">
        <v>0</v>
      </c>
      <c r="O270" s="97">
        <v>0</v>
      </c>
      <c r="P270" s="97">
        <v>0</v>
      </c>
      <c r="Q270" s="98">
        <f t="shared" si="23"/>
        <v>608055.15</v>
      </c>
      <c r="R270" s="98">
        <f t="shared" ref="R270:R274" si="33">M270/I270</f>
        <v>1171.5899999999999</v>
      </c>
      <c r="S270" s="106">
        <v>43830</v>
      </c>
      <c r="T270" s="73"/>
      <c r="U270" s="71"/>
      <c r="V270" s="71"/>
      <c r="W270" s="75"/>
      <c r="X270" s="75"/>
      <c r="Y270" s="75"/>
      <c r="Z270" s="75"/>
      <c r="AA270" s="76"/>
      <c r="AB270" s="69"/>
      <c r="AC270" s="69"/>
      <c r="AD270" s="69"/>
      <c r="AE270" s="69"/>
      <c r="AF270" s="70"/>
      <c r="AG270" s="69"/>
      <c r="AH270" s="69"/>
      <c r="AI270" s="77"/>
      <c r="AJ270" s="64"/>
    </row>
    <row r="271" spans="1:36" s="1" customFormat="1" ht="30.75" customHeight="1" x14ac:dyDescent="0.3">
      <c r="A271" s="175">
        <v>33</v>
      </c>
      <c r="B271" s="127" t="s">
        <v>219</v>
      </c>
      <c r="C271" s="128">
        <v>1953</v>
      </c>
      <c r="D271" s="105"/>
      <c r="E271" s="79" t="s">
        <v>33</v>
      </c>
      <c r="F271" s="96">
        <v>2</v>
      </c>
      <c r="G271" s="103">
        <v>2</v>
      </c>
      <c r="H271" s="108">
        <v>918.7</v>
      </c>
      <c r="I271" s="98">
        <v>849</v>
      </c>
      <c r="J271" s="95">
        <v>58</v>
      </c>
      <c r="K271" s="108">
        <v>791</v>
      </c>
      <c r="L271" s="109">
        <v>35</v>
      </c>
      <c r="M271" s="97">
        <f>SUM('Прил.1.2-реестр МКД'!E263)</f>
        <v>2076922.93</v>
      </c>
      <c r="N271" s="97">
        <v>0</v>
      </c>
      <c r="O271" s="97">
        <v>0</v>
      </c>
      <c r="P271" s="97">
        <v>0</v>
      </c>
      <c r="Q271" s="185">
        <f t="shared" si="23"/>
        <v>2076922.93</v>
      </c>
      <c r="R271" s="98">
        <f t="shared" si="33"/>
        <v>2446.3200000000002</v>
      </c>
      <c r="S271" s="106">
        <v>43830</v>
      </c>
      <c r="T271" s="73"/>
      <c r="U271" s="71"/>
      <c r="V271" s="71"/>
      <c r="W271" s="75"/>
      <c r="X271" s="75"/>
      <c r="Y271" s="75"/>
      <c r="Z271" s="75"/>
      <c r="AA271" s="76"/>
      <c r="AB271" s="69"/>
      <c r="AC271" s="69"/>
      <c r="AD271" s="69"/>
      <c r="AE271" s="69"/>
      <c r="AF271" s="70"/>
      <c r="AG271" s="69"/>
      <c r="AH271" s="69"/>
      <c r="AI271" s="77"/>
      <c r="AJ271" s="64"/>
    </row>
    <row r="272" spans="1:36" s="1" customFormat="1" ht="30.75" customHeight="1" x14ac:dyDescent="0.3">
      <c r="A272" s="175">
        <v>34</v>
      </c>
      <c r="B272" s="127" t="s">
        <v>220</v>
      </c>
      <c r="C272" s="128">
        <v>1953</v>
      </c>
      <c r="D272" s="105"/>
      <c r="E272" s="79" t="s">
        <v>33</v>
      </c>
      <c r="F272" s="96">
        <v>2</v>
      </c>
      <c r="G272" s="103">
        <v>1</v>
      </c>
      <c r="H272" s="108">
        <v>499.7</v>
      </c>
      <c r="I272" s="98">
        <v>454</v>
      </c>
      <c r="J272" s="95">
        <v>0</v>
      </c>
      <c r="K272" s="108">
        <v>454</v>
      </c>
      <c r="L272" s="109">
        <v>26</v>
      </c>
      <c r="M272" s="97">
        <f>SUM('Прил.1.2-реестр МКД'!E264)</f>
        <v>1211094.4099999999</v>
      </c>
      <c r="N272" s="97">
        <v>0</v>
      </c>
      <c r="O272" s="97">
        <v>0</v>
      </c>
      <c r="P272" s="97">
        <v>0</v>
      </c>
      <c r="Q272" s="185">
        <f t="shared" si="23"/>
        <v>1211094.4099999999</v>
      </c>
      <c r="R272" s="98">
        <f t="shared" si="33"/>
        <v>2667.61</v>
      </c>
      <c r="S272" s="106">
        <v>43830</v>
      </c>
      <c r="T272" s="73"/>
      <c r="U272" s="71"/>
      <c r="V272" s="71"/>
      <c r="W272" s="75"/>
      <c r="X272" s="75"/>
      <c r="Y272" s="75"/>
      <c r="Z272" s="75"/>
      <c r="AA272" s="76"/>
      <c r="AB272" s="69"/>
      <c r="AC272" s="69"/>
      <c r="AD272" s="69"/>
      <c r="AE272" s="69"/>
      <c r="AF272" s="70"/>
      <c r="AG272" s="69"/>
      <c r="AH272" s="69"/>
      <c r="AI272" s="77"/>
      <c r="AJ272" s="64"/>
    </row>
    <row r="273" spans="1:36" s="1" customFormat="1" ht="30.75" customHeight="1" x14ac:dyDescent="0.3">
      <c r="A273" s="175">
        <v>35</v>
      </c>
      <c r="B273" s="127" t="s">
        <v>221</v>
      </c>
      <c r="C273" s="128">
        <v>1954</v>
      </c>
      <c r="D273" s="105"/>
      <c r="E273" s="79" t="s">
        <v>33</v>
      </c>
      <c r="F273" s="96">
        <v>2</v>
      </c>
      <c r="G273" s="103">
        <v>1</v>
      </c>
      <c r="H273" s="108">
        <v>563.9</v>
      </c>
      <c r="I273" s="98">
        <v>516</v>
      </c>
      <c r="J273" s="95">
        <v>32</v>
      </c>
      <c r="K273" s="108">
        <v>485</v>
      </c>
      <c r="L273" s="109">
        <v>25</v>
      </c>
      <c r="M273" s="97">
        <f>SUM('Прил.1.2-реестр МКД'!E265)</f>
        <v>1233248.57</v>
      </c>
      <c r="N273" s="97">
        <v>0</v>
      </c>
      <c r="O273" s="97">
        <v>0</v>
      </c>
      <c r="P273" s="97">
        <v>0</v>
      </c>
      <c r="Q273" s="185">
        <f t="shared" si="23"/>
        <v>1233248.57</v>
      </c>
      <c r="R273" s="98">
        <f t="shared" si="33"/>
        <v>2390.02</v>
      </c>
      <c r="S273" s="106">
        <v>43830</v>
      </c>
      <c r="T273" s="73"/>
      <c r="U273" s="71"/>
      <c r="V273" s="71"/>
      <c r="W273" s="75"/>
      <c r="X273" s="75"/>
      <c r="Y273" s="75"/>
      <c r="Z273" s="75"/>
      <c r="AA273" s="76"/>
      <c r="AB273" s="69"/>
      <c r="AC273" s="69"/>
      <c r="AD273" s="69"/>
      <c r="AE273" s="69"/>
      <c r="AF273" s="70"/>
      <c r="AG273" s="69"/>
      <c r="AH273" s="69"/>
      <c r="AI273" s="77"/>
      <c r="AJ273" s="64"/>
    </row>
    <row r="274" spans="1:36" s="1" customFormat="1" ht="30.75" customHeight="1" x14ac:dyDescent="0.3">
      <c r="A274" s="175">
        <v>36</v>
      </c>
      <c r="B274" s="84" t="s">
        <v>91</v>
      </c>
      <c r="C274" s="105">
        <v>1946</v>
      </c>
      <c r="D274" s="105"/>
      <c r="E274" s="105" t="s">
        <v>33</v>
      </c>
      <c r="F274" s="111">
        <v>2</v>
      </c>
      <c r="G274" s="111">
        <v>2</v>
      </c>
      <c r="H274" s="95">
        <v>633.5</v>
      </c>
      <c r="I274" s="98">
        <v>580</v>
      </c>
      <c r="J274" s="95">
        <v>48</v>
      </c>
      <c r="K274" s="95">
        <v>438</v>
      </c>
      <c r="L274" s="112">
        <v>18</v>
      </c>
      <c r="M274" s="97">
        <f>SUM('Прил.1.2-реестр МКД'!E266)</f>
        <v>340429.6</v>
      </c>
      <c r="N274" s="97">
        <v>0</v>
      </c>
      <c r="O274" s="97">
        <v>0</v>
      </c>
      <c r="P274" s="97">
        <v>0</v>
      </c>
      <c r="Q274" s="98">
        <f t="shared" si="23"/>
        <v>340429.6</v>
      </c>
      <c r="R274" s="98">
        <f t="shared" si="33"/>
        <v>586.95000000000005</v>
      </c>
      <c r="S274" s="106">
        <v>43830</v>
      </c>
      <c r="T274" s="73"/>
      <c r="U274" s="71"/>
      <c r="V274" s="71"/>
      <c r="W274" s="75"/>
      <c r="X274" s="75"/>
      <c r="Y274" s="75"/>
      <c r="Z274" s="75"/>
      <c r="AA274" s="76"/>
      <c r="AB274" s="69"/>
      <c r="AC274" s="69"/>
      <c r="AD274" s="69"/>
      <c r="AE274" s="69"/>
      <c r="AF274" s="70"/>
      <c r="AG274" s="69"/>
      <c r="AH274" s="69"/>
      <c r="AI274" s="77"/>
      <c r="AJ274" s="64"/>
    </row>
    <row r="275" spans="1:36" s="1" customFormat="1" ht="30.75" customHeight="1" x14ac:dyDescent="0.3">
      <c r="A275" s="175">
        <v>37</v>
      </c>
      <c r="B275" s="104" t="s">
        <v>299</v>
      </c>
      <c r="C275" s="105">
        <v>1956</v>
      </c>
      <c r="D275" s="105"/>
      <c r="E275" s="105" t="s">
        <v>33</v>
      </c>
      <c r="F275" s="105">
        <v>2</v>
      </c>
      <c r="G275" s="105">
        <v>2</v>
      </c>
      <c r="H275" s="97">
        <v>909.1</v>
      </c>
      <c r="I275" s="97">
        <v>842</v>
      </c>
      <c r="J275" s="95">
        <v>0</v>
      </c>
      <c r="K275" s="95">
        <v>842</v>
      </c>
      <c r="L275" s="96">
        <v>30</v>
      </c>
      <c r="M275" s="97">
        <f>SUM('Прил.1.2-реестр МКД'!E267)</f>
        <v>1142626.68</v>
      </c>
      <c r="N275" s="98">
        <v>0</v>
      </c>
      <c r="O275" s="98">
        <v>0</v>
      </c>
      <c r="P275" s="97">
        <v>0</v>
      </c>
      <c r="Q275" s="98">
        <f t="shared" si="23"/>
        <v>1142626.68</v>
      </c>
      <c r="R275" s="98">
        <f t="shared" si="24"/>
        <v>1357.04</v>
      </c>
      <c r="S275" s="106">
        <v>43830</v>
      </c>
      <c r="T275" s="73"/>
      <c r="U275" s="71"/>
      <c r="V275" s="71"/>
      <c r="W275" s="75"/>
      <c r="X275" s="75"/>
      <c r="Y275" s="75"/>
      <c r="Z275" s="75"/>
      <c r="AA275" s="76"/>
      <c r="AB275" s="69"/>
      <c r="AC275" s="69"/>
      <c r="AD275" s="69"/>
      <c r="AE275" s="69"/>
      <c r="AF275" s="70"/>
      <c r="AG275" s="69"/>
      <c r="AH275" s="69"/>
      <c r="AI275" s="77"/>
      <c r="AJ275" s="64"/>
    </row>
    <row r="276" spans="1:36" s="1" customFormat="1" ht="30.75" customHeight="1" x14ac:dyDescent="0.3">
      <c r="A276" s="175">
        <v>38</v>
      </c>
      <c r="B276" s="84" t="s">
        <v>94</v>
      </c>
      <c r="C276" s="105">
        <v>1952</v>
      </c>
      <c r="D276" s="105"/>
      <c r="E276" s="105" t="s">
        <v>33</v>
      </c>
      <c r="F276" s="111">
        <v>3</v>
      </c>
      <c r="G276" s="111">
        <v>3</v>
      </c>
      <c r="H276" s="95">
        <v>1690.5</v>
      </c>
      <c r="I276" s="98">
        <v>1471</v>
      </c>
      <c r="J276" s="95">
        <v>0</v>
      </c>
      <c r="K276" s="95">
        <v>981</v>
      </c>
      <c r="L276" s="112">
        <v>33</v>
      </c>
      <c r="M276" s="97">
        <f>SUM('Прил.1.2-реестр МКД'!E268)</f>
        <v>852978.29</v>
      </c>
      <c r="N276" s="97">
        <v>0</v>
      </c>
      <c r="O276" s="97">
        <v>0</v>
      </c>
      <c r="P276" s="97">
        <v>0</v>
      </c>
      <c r="Q276" s="98">
        <f t="shared" si="23"/>
        <v>852978.29</v>
      </c>
      <c r="R276" s="98">
        <f t="shared" ref="R276:R278" si="34">M276/I276</f>
        <v>579.86</v>
      </c>
      <c r="S276" s="106">
        <v>43830</v>
      </c>
      <c r="T276" s="73"/>
      <c r="U276" s="71"/>
      <c r="V276" s="71"/>
      <c r="W276" s="75"/>
      <c r="X276" s="75"/>
      <c r="Y276" s="75"/>
      <c r="Z276" s="75"/>
      <c r="AA276" s="76"/>
      <c r="AB276" s="69"/>
      <c r="AC276" s="69"/>
      <c r="AD276" s="69"/>
      <c r="AE276" s="69"/>
      <c r="AF276" s="70"/>
      <c r="AG276" s="69"/>
      <c r="AH276" s="69"/>
      <c r="AI276" s="77"/>
      <c r="AJ276" s="64"/>
    </row>
    <row r="277" spans="1:36" s="1" customFormat="1" ht="30.75" customHeight="1" x14ac:dyDescent="0.3">
      <c r="A277" s="175">
        <v>39</v>
      </c>
      <c r="B277" s="127" t="s">
        <v>222</v>
      </c>
      <c r="C277" s="128">
        <v>1953</v>
      </c>
      <c r="D277" s="105"/>
      <c r="E277" s="79" t="s">
        <v>33</v>
      </c>
      <c r="F277" s="96">
        <v>2</v>
      </c>
      <c r="G277" s="103">
        <v>2</v>
      </c>
      <c r="H277" s="108">
        <v>918.1</v>
      </c>
      <c r="I277" s="97">
        <v>843</v>
      </c>
      <c r="J277" s="95">
        <v>0</v>
      </c>
      <c r="K277" s="108">
        <v>775</v>
      </c>
      <c r="L277" s="109">
        <v>18</v>
      </c>
      <c r="M277" s="97">
        <f>SUM('Прил.1.2-реестр МКД'!E269)</f>
        <v>2487813.77</v>
      </c>
      <c r="N277" s="97">
        <v>0</v>
      </c>
      <c r="O277" s="97">
        <v>0</v>
      </c>
      <c r="P277" s="97">
        <v>0</v>
      </c>
      <c r="Q277" s="185">
        <f t="shared" si="23"/>
        <v>2487813.77</v>
      </c>
      <c r="R277" s="98">
        <f t="shared" si="34"/>
        <v>2951.14</v>
      </c>
      <c r="S277" s="106">
        <v>43830</v>
      </c>
      <c r="T277" s="73"/>
      <c r="U277" s="71"/>
      <c r="V277" s="71"/>
      <c r="W277" s="75"/>
      <c r="X277" s="75"/>
      <c r="Y277" s="75"/>
      <c r="Z277" s="75"/>
      <c r="AA277" s="76"/>
      <c r="AB277" s="69"/>
      <c r="AC277" s="69"/>
      <c r="AD277" s="69"/>
      <c r="AE277" s="69"/>
      <c r="AF277" s="70"/>
      <c r="AG277" s="69"/>
      <c r="AH277" s="69"/>
      <c r="AI277" s="77"/>
      <c r="AJ277" s="64"/>
    </row>
    <row r="278" spans="1:36" s="1" customFormat="1" ht="30.75" customHeight="1" x14ac:dyDescent="0.3">
      <c r="A278" s="175">
        <v>40</v>
      </c>
      <c r="B278" s="127" t="s">
        <v>223</v>
      </c>
      <c r="C278" s="128">
        <v>1953</v>
      </c>
      <c r="D278" s="105"/>
      <c r="E278" s="79" t="s">
        <v>33</v>
      </c>
      <c r="F278" s="96">
        <v>3</v>
      </c>
      <c r="G278" s="103">
        <v>3</v>
      </c>
      <c r="H278" s="108">
        <v>1914.8</v>
      </c>
      <c r="I278" s="98">
        <v>1785</v>
      </c>
      <c r="J278" s="95">
        <v>0</v>
      </c>
      <c r="K278" s="108">
        <v>1297</v>
      </c>
      <c r="L278" s="109">
        <v>36</v>
      </c>
      <c r="M278" s="97">
        <f>SUM('Прил.1.2-реестр МКД'!E270)</f>
        <v>3722966.23</v>
      </c>
      <c r="N278" s="122">
        <v>0</v>
      </c>
      <c r="O278" s="97">
        <v>0</v>
      </c>
      <c r="P278" s="97">
        <v>0</v>
      </c>
      <c r="Q278" s="185">
        <f t="shared" si="23"/>
        <v>3722966.23</v>
      </c>
      <c r="R278" s="98">
        <f t="shared" si="34"/>
        <v>2085.6999999999998</v>
      </c>
      <c r="S278" s="106">
        <v>43830</v>
      </c>
      <c r="T278" s="73"/>
      <c r="U278" s="71"/>
      <c r="V278" s="71"/>
      <c r="W278" s="75"/>
      <c r="X278" s="75"/>
      <c r="Y278" s="75"/>
      <c r="Z278" s="75"/>
      <c r="AA278" s="76"/>
      <c r="AB278" s="69"/>
      <c r="AC278" s="69"/>
      <c r="AD278" s="69"/>
      <c r="AE278" s="69"/>
      <c r="AF278" s="70"/>
      <c r="AG278" s="69"/>
      <c r="AH278" s="69"/>
      <c r="AI278" s="77"/>
      <c r="AJ278" s="64"/>
    </row>
    <row r="279" spans="1:36" s="1" customFormat="1" ht="30.75" customHeight="1" x14ac:dyDescent="0.3">
      <c r="A279" s="175">
        <v>41</v>
      </c>
      <c r="B279" s="104" t="s">
        <v>442</v>
      </c>
      <c r="C279" s="128">
        <v>1967</v>
      </c>
      <c r="D279" s="128"/>
      <c r="E279" s="79" t="s">
        <v>34</v>
      </c>
      <c r="F279" s="96">
        <v>5</v>
      </c>
      <c r="G279" s="103">
        <v>6</v>
      </c>
      <c r="H279" s="98">
        <v>4873.8</v>
      </c>
      <c r="I279" s="138">
        <v>4404.2</v>
      </c>
      <c r="J279" s="97">
        <v>61.7</v>
      </c>
      <c r="K279" s="98">
        <f>I279-J279</f>
        <v>4342.5</v>
      </c>
      <c r="L279" s="109">
        <v>196</v>
      </c>
      <c r="M279" s="97">
        <f>SUM('Прил.1.2-реестр МКД'!E271)</f>
        <v>3688558.83</v>
      </c>
      <c r="N279" s="95">
        <v>0</v>
      </c>
      <c r="O279" s="95">
        <v>0</v>
      </c>
      <c r="P279" s="95">
        <v>0</v>
      </c>
      <c r="Q279" s="97">
        <f t="shared" si="23"/>
        <v>3688558.83</v>
      </c>
      <c r="R279" s="122">
        <f>M279/I279</f>
        <v>837.51</v>
      </c>
      <c r="S279" s="106">
        <v>43830</v>
      </c>
      <c r="T279" s="73"/>
      <c r="U279" s="71"/>
      <c r="V279" s="71"/>
      <c r="W279" s="75"/>
      <c r="X279" s="75"/>
      <c r="Y279" s="75"/>
      <c r="Z279" s="75"/>
      <c r="AA279" s="76"/>
      <c r="AB279" s="69"/>
      <c r="AC279" s="69"/>
      <c r="AD279" s="69"/>
      <c r="AE279" s="69"/>
      <c r="AF279" s="70"/>
      <c r="AG279" s="69"/>
      <c r="AH279" s="69"/>
      <c r="AI279" s="77"/>
      <c r="AJ279" s="64"/>
    </row>
    <row r="280" spans="1:36" s="1" customFormat="1" ht="30.75" customHeight="1" x14ac:dyDescent="0.3">
      <c r="A280" s="175">
        <v>42</v>
      </c>
      <c r="B280" s="104" t="s">
        <v>443</v>
      </c>
      <c r="C280" s="128">
        <v>1966</v>
      </c>
      <c r="D280" s="128"/>
      <c r="E280" s="79" t="s">
        <v>34</v>
      </c>
      <c r="F280" s="96">
        <v>5</v>
      </c>
      <c r="G280" s="103">
        <v>6</v>
      </c>
      <c r="H280" s="98">
        <v>4851.3</v>
      </c>
      <c r="I280" s="138">
        <v>4343</v>
      </c>
      <c r="J280" s="97">
        <v>164</v>
      </c>
      <c r="K280" s="98">
        <f>I280-J280</f>
        <v>4179</v>
      </c>
      <c r="L280" s="109">
        <v>201</v>
      </c>
      <c r="M280" s="97">
        <f>SUM('Прил.1.2-реестр МКД'!E272)</f>
        <v>3687591.33</v>
      </c>
      <c r="N280" s="95">
        <v>0</v>
      </c>
      <c r="O280" s="95">
        <v>0</v>
      </c>
      <c r="P280" s="95">
        <v>0</v>
      </c>
      <c r="Q280" s="97">
        <f t="shared" si="23"/>
        <v>3687591.33</v>
      </c>
      <c r="R280" s="122">
        <f>M280/I280</f>
        <v>849.09</v>
      </c>
      <c r="S280" s="106">
        <v>43830</v>
      </c>
      <c r="T280" s="73"/>
      <c r="U280" s="71"/>
      <c r="V280" s="71"/>
      <c r="W280" s="75"/>
      <c r="X280" s="75"/>
      <c r="Y280" s="75"/>
      <c r="Z280" s="75"/>
      <c r="AA280" s="76"/>
      <c r="AB280" s="69"/>
      <c r="AC280" s="69"/>
      <c r="AD280" s="69"/>
      <c r="AE280" s="69"/>
      <c r="AF280" s="70"/>
      <c r="AG280" s="69"/>
      <c r="AH280" s="69"/>
      <c r="AI280" s="77"/>
      <c r="AJ280" s="64"/>
    </row>
    <row r="281" spans="1:36" s="1" customFormat="1" ht="30.75" customHeight="1" x14ac:dyDescent="0.3">
      <c r="A281" s="175">
        <v>43</v>
      </c>
      <c r="B281" s="104" t="s">
        <v>433</v>
      </c>
      <c r="C281" s="128">
        <v>1970</v>
      </c>
      <c r="D281" s="105"/>
      <c r="E281" s="79" t="s">
        <v>34</v>
      </c>
      <c r="F281" s="96">
        <v>12</v>
      </c>
      <c r="G281" s="103">
        <v>1</v>
      </c>
      <c r="H281" s="98">
        <v>2414</v>
      </c>
      <c r="I281" s="98">
        <v>2414</v>
      </c>
      <c r="J281" s="97">
        <v>120.3</v>
      </c>
      <c r="K281" s="98">
        <f>I281-J281</f>
        <v>2293.6999999999998</v>
      </c>
      <c r="L281" s="109">
        <v>102</v>
      </c>
      <c r="M281" s="97">
        <f>SUM('Прил.1.2-реестр МКД'!E273)</f>
        <v>3356593.3</v>
      </c>
      <c r="N281" s="95">
        <v>0</v>
      </c>
      <c r="O281" s="95">
        <v>0</v>
      </c>
      <c r="P281" s="95">
        <v>0</v>
      </c>
      <c r="Q281" s="97">
        <f t="shared" si="23"/>
        <v>3356593.3</v>
      </c>
      <c r="R281" s="98">
        <f>SUM(M281/I281)</f>
        <v>1390.47</v>
      </c>
      <c r="S281" s="106">
        <v>43830</v>
      </c>
      <c r="T281" s="73"/>
      <c r="U281" s="71"/>
      <c r="V281" s="71"/>
      <c r="W281" s="75"/>
      <c r="X281" s="75"/>
      <c r="Y281" s="75"/>
      <c r="Z281" s="75"/>
      <c r="AA281" s="76"/>
      <c r="AB281" s="69"/>
      <c r="AC281" s="69"/>
      <c r="AD281" s="69"/>
      <c r="AE281" s="69"/>
      <c r="AF281" s="70"/>
      <c r="AG281" s="69"/>
      <c r="AH281" s="69"/>
      <c r="AI281" s="77"/>
      <c r="AJ281" s="64"/>
    </row>
    <row r="282" spans="1:36" s="1" customFormat="1" ht="30.75" customHeight="1" x14ac:dyDescent="0.3">
      <c r="A282" s="175">
        <v>44</v>
      </c>
      <c r="B282" s="127" t="s">
        <v>420</v>
      </c>
      <c r="C282" s="128">
        <v>1976</v>
      </c>
      <c r="D282" s="128"/>
      <c r="E282" s="79" t="s">
        <v>34</v>
      </c>
      <c r="F282" s="96">
        <v>5</v>
      </c>
      <c r="G282" s="103">
        <v>8</v>
      </c>
      <c r="H282" s="98">
        <v>5784.7</v>
      </c>
      <c r="I282" s="98">
        <v>5784.7</v>
      </c>
      <c r="J282" s="97">
        <v>155.80000000000001</v>
      </c>
      <c r="K282" s="98">
        <v>5628.8</v>
      </c>
      <c r="L282" s="109">
        <v>249</v>
      </c>
      <c r="M282" s="97">
        <f>SUM('Прил.1.2-реестр МКД'!E274)</f>
        <v>6090065.1699999999</v>
      </c>
      <c r="N282" s="97">
        <v>0</v>
      </c>
      <c r="O282" s="97">
        <v>0</v>
      </c>
      <c r="P282" s="97">
        <v>0</v>
      </c>
      <c r="Q282" s="97">
        <f t="shared" si="23"/>
        <v>6090065.1699999999</v>
      </c>
      <c r="R282" s="122">
        <f>M282/I282</f>
        <v>1052.79</v>
      </c>
      <c r="S282" s="106">
        <v>43830</v>
      </c>
      <c r="T282" s="11"/>
      <c r="U282" s="23"/>
      <c r="V282" s="23"/>
      <c r="W282" s="24"/>
      <c r="X282" s="24"/>
      <c r="Y282" s="27"/>
      <c r="Z282" s="24"/>
      <c r="AA282" s="28"/>
      <c r="AB282" s="26"/>
      <c r="AC282" s="26"/>
      <c r="AD282" s="26"/>
      <c r="AE282" s="26"/>
      <c r="AF282" s="25"/>
      <c r="AG282" s="26"/>
      <c r="AH282" s="26"/>
      <c r="AI282" s="66"/>
      <c r="AJ282" s="64"/>
    </row>
    <row r="283" spans="1:36" s="1" customFormat="1" ht="30.75" customHeight="1" x14ac:dyDescent="0.3">
      <c r="A283" s="175">
        <v>45</v>
      </c>
      <c r="B283" s="110" t="s">
        <v>90</v>
      </c>
      <c r="C283" s="113">
        <v>1972</v>
      </c>
      <c r="D283" s="103"/>
      <c r="E283" s="103" t="s">
        <v>34</v>
      </c>
      <c r="F283" s="105">
        <v>5</v>
      </c>
      <c r="G283" s="105">
        <v>6</v>
      </c>
      <c r="H283" s="95">
        <v>4855.8</v>
      </c>
      <c r="I283" s="98">
        <v>4398</v>
      </c>
      <c r="J283" s="95">
        <v>228</v>
      </c>
      <c r="K283" s="95">
        <v>4001</v>
      </c>
      <c r="L283" s="96">
        <v>208</v>
      </c>
      <c r="M283" s="97">
        <f>SUM('Прил.1.2-реестр МКД'!E275)</f>
        <v>1016741.39</v>
      </c>
      <c r="N283" s="97">
        <v>0</v>
      </c>
      <c r="O283" s="97">
        <v>0</v>
      </c>
      <c r="P283" s="97">
        <v>0</v>
      </c>
      <c r="Q283" s="98">
        <f t="shared" si="23"/>
        <v>1016741.39</v>
      </c>
      <c r="R283" s="98">
        <f t="shared" ref="R283" si="35">M283/I283</f>
        <v>231.18</v>
      </c>
      <c r="S283" s="106">
        <v>43830</v>
      </c>
      <c r="T283" s="11"/>
      <c r="U283" s="23"/>
      <c r="V283" s="23"/>
      <c r="W283" s="24"/>
      <c r="X283" s="24"/>
      <c r="Y283" s="27"/>
      <c r="Z283" s="24"/>
      <c r="AA283" s="28"/>
      <c r="AB283" s="26"/>
      <c r="AC283" s="26"/>
      <c r="AD283" s="26"/>
      <c r="AE283" s="26"/>
      <c r="AF283" s="25"/>
      <c r="AG283" s="26"/>
      <c r="AH283" s="26"/>
      <c r="AI283" s="66"/>
      <c r="AJ283" s="64"/>
    </row>
    <row r="284" spans="1:36" s="1" customFormat="1" ht="30.75" customHeight="1" x14ac:dyDescent="0.3">
      <c r="A284" s="175">
        <v>46</v>
      </c>
      <c r="B284" s="127" t="s">
        <v>332</v>
      </c>
      <c r="C284" s="128">
        <v>1975</v>
      </c>
      <c r="D284" s="105"/>
      <c r="E284" s="79" t="s">
        <v>34</v>
      </c>
      <c r="F284" s="96">
        <v>5</v>
      </c>
      <c r="G284" s="103">
        <v>4</v>
      </c>
      <c r="H284" s="98">
        <v>2999.6</v>
      </c>
      <c r="I284" s="98">
        <v>2699</v>
      </c>
      <c r="J284" s="95">
        <v>178</v>
      </c>
      <c r="K284" s="108">
        <v>2521</v>
      </c>
      <c r="L284" s="109">
        <v>133</v>
      </c>
      <c r="M284" s="97">
        <f>SUM('Прил.1.2-реестр МКД'!E276)</f>
        <v>2568790.77</v>
      </c>
      <c r="N284" s="97">
        <v>0</v>
      </c>
      <c r="O284" s="97">
        <v>0</v>
      </c>
      <c r="P284" s="97">
        <v>0</v>
      </c>
      <c r="Q284" s="98">
        <f t="shared" si="23"/>
        <v>2568790.77</v>
      </c>
      <c r="R284" s="98">
        <f t="shared" si="24"/>
        <v>951.76</v>
      </c>
      <c r="S284" s="106">
        <v>43830</v>
      </c>
      <c r="T284" s="11"/>
      <c r="U284" s="23"/>
      <c r="V284" s="23"/>
      <c r="W284" s="24"/>
      <c r="X284" s="24"/>
      <c r="Y284" s="27"/>
      <c r="Z284" s="24"/>
      <c r="AA284" s="28"/>
      <c r="AB284" s="26"/>
      <c r="AC284" s="26"/>
      <c r="AD284" s="26"/>
      <c r="AE284" s="26"/>
      <c r="AF284" s="25"/>
      <c r="AG284" s="26"/>
      <c r="AH284" s="26"/>
      <c r="AI284" s="66"/>
      <c r="AJ284" s="64"/>
    </row>
    <row r="285" spans="1:36" s="1" customFormat="1" ht="30.75" customHeight="1" x14ac:dyDescent="0.3">
      <c r="A285" s="175">
        <v>47</v>
      </c>
      <c r="B285" s="104" t="s">
        <v>430</v>
      </c>
      <c r="C285" s="128">
        <v>1968</v>
      </c>
      <c r="D285" s="128"/>
      <c r="E285" s="79" t="s">
        <v>33</v>
      </c>
      <c r="F285" s="96">
        <v>5</v>
      </c>
      <c r="G285" s="103">
        <v>8</v>
      </c>
      <c r="H285" s="98">
        <v>6691.7</v>
      </c>
      <c r="I285" s="98">
        <v>6096.6</v>
      </c>
      <c r="J285" s="97">
        <v>443.1</v>
      </c>
      <c r="K285" s="98">
        <v>5653.5</v>
      </c>
      <c r="L285" s="109">
        <v>301</v>
      </c>
      <c r="M285" s="97">
        <f>SUM('Прил.1.2-реестр МКД'!E277)</f>
        <v>8175976.9100000001</v>
      </c>
      <c r="N285" s="95">
        <v>0</v>
      </c>
      <c r="O285" s="95">
        <v>0</v>
      </c>
      <c r="P285" s="95">
        <v>0</v>
      </c>
      <c r="Q285" s="97">
        <f t="shared" si="23"/>
        <v>8175976.9100000001</v>
      </c>
      <c r="R285" s="122">
        <f>M285/I285</f>
        <v>1341.07</v>
      </c>
      <c r="S285" s="106">
        <v>43830</v>
      </c>
      <c r="T285" s="11"/>
      <c r="U285" s="23"/>
      <c r="V285" s="23"/>
      <c r="W285" s="24"/>
      <c r="X285" s="24"/>
      <c r="Y285" s="27"/>
      <c r="Z285" s="24"/>
      <c r="AA285" s="28"/>
      <c r="AB285" s="26"/>
      <c r="AC285" s="26"/>
      <c r="AD285" s="26"/>
      <c r="AE285" s="26"/>
      <c r="AF285" s="25"/>
      <c r="AG285" s="26"/>
      <c r="AH285" s="26"/>
      <c r="AI285" s="66"/>
      <c r="AJ285" s="64"/>
    </row>
    <row r="286" spans="1:36" s="1" customFormat="1" ht="30.75" customHeight="1" x14ac:dyDescent="0.3">
      <c r="A286" s="175">
        <v>48</v>
      </c>
      <c r="B286" s="104" t="s">
        <v>300</v>
      </c>
      <c r="C286" s="105">
        <v>1956</v>
      </c>
      <c r="D286" s="105"/>
      <c r="E286" s="105" t="s">
        <v>33</v>
      </c>
      <c r="F286" s="105">
        <v>2</v>
      </c>
      <c r="G286" s="105">
        <v>1</v>
      </c>
      <c r="H286" s="97">
        <v>436.2</v>
      </c>
      <c r="I286" s="97">
        <v>398</v>
      </c>
      <c r="J286" s="95">
        <v>0</v>
      </c>
      <c r="K286" s="95">
        <v>398</v>
      </c>
      <c r="L286" s="96">
        <v>19</v>
      </c>
      <c r="M286" s="97">
        <f>SUM('Прил.1.2-реестр МКД'!E278)</f>
        <v>510997.74</v>
      </c>
      <c r="N286" s="98">
        <v>0</v>
      </c>
      <c r="O286" s="98">
        <v>0</v>
      </c>
      <c r="P286" s="97">
        <v>0</v>
      </c>
      <c r="Q286" s="98">
        <f t="shared" si="23"/>
        <v>510997.74</v>
      </c>
      <c r="R286" s="98">
        <f t="shared" si="24"/>
        <v>1283.9100000000001</v>
      </c>
      <c r="S286" s="106">
        <v>43830</v>
      </c>
      <c r="T286" s="11"/>
      <c r="U286" s="23"/>
      <c r="V286" s="23"/>
      <c r="W286" s="24"/>
      <c r="X286" s="24"/>
      <c r="Y286" s="27"/>
      <c r="Z286" s="24"/>
      <c r="AA286" s="28"/>
      <c r="AB286" s="26"/>
      <c r="AC286" s="26"/>
      <c r="AD286" s="26"/>
      <c r="AE286" s="26"/>
      <c r="AF286" s="25"/>
      <c r="AG286" s="26"/>
      <c r="AH286" s="26"/>
      <c r="AI286" s="66"/>
      <c r="AJ286" s="64"/>
    </row>
    <row r="287" spans="1:36" s="1" customFormat="1" ht="30.75" customHeight="1" x14ac:dyDescent="0.3">
      <c r="A287" s="175">
        <v>49</v>
      </c>
      <c r="B287" s="104" t="s">
        <v>425</v>
      </c>
      <c r="C287" s="128">
        <v>1976</v>
      </c>
      <c r="D287" s="105"/>
      <c r="E287" s="79" t="s">
        <v>33</v>
      </c>
      <c r="F287" s="96">
        <v>5</v>
      </c>
      <c r="G287" s="103">
        <v>1</v>
      </c>
      <c r="H287" s="98">
        <v>3001.07</v>
      </c>
      <c r="I287" s="98">
        <v>1761.39</v>
      </c>
      <c r="J287" s="97">
        <v>942.82</v>
      </c>
      <c r="K287" s="98">
        <v>818.57</v>
      </c>
      <c r="L287" s="109">
        <v>109</v>
      </c>
      <c r="M287" s="97">
        <f>SUM('Прил.1.2-реестр МКД'!E279)</f>
        <v>2841966.12</v>
      </c>
      <c r="N287" s="95">
        <v>0</v>
      </c>
      <c r="O287" s="95">
        <v>0</v>
      </c>
      <c r="P287" s="95">
        <v>0</v>
      </c>
      <c r="Q287" s="97">
        <f>M287</f>
        <v>2841966.12</v>
      </c>
      <c r="R287" s="98">
        <f t="shared" si="24"/>
        <v>1613.48</v>
      </c>
      <c r="S287" s="106">
        <v>43830</v>
      </c>
      <c r="T287" s="73"/>
      <c r="U287" s="71"/>
      <c r="V287" s="71"/>
      <c r="W287" s="75"/>
      <c r="X287" s="75"/>
      <c r="Y287" s="75"/>
      <c r="Z287" s="75"/>
      <c r="AA287" s="76"/>
      <c r="AB287" s="69"/>
      <c r="AC287" s="69"/>
      <c r="AD287" s="69"/>
      <c r="AE287" s="69"/>
      <c r="AF287" s="70"/>
      <c r="AG287" s="69"/>
      <c r="AH287" s="69"/>
      <c r="AI287" s="77"/>
      <c r="AJ287" s="64"/>
    </row>
    <row r="288" spans="1:36" s="1" customFormat="1" ht="30.75" customHeight="1" x14ac:dyDescent="0.3">
      <c r="A288" s="175">
        <v>50</v>
      </c>
      <c r="B288" s="84" t="s">
        <v>100</v>
      </c>
      <c r="C288" s="105">
        <v>1967</v>
      </c>
      <c r="D288" s="105"/>
      <c r="E288" s="105" t="s">
        <v>34</v>
      </c>
      <c r="F288" s="105">
        <v>5</v>
      </c>
      <c r="G288" s="105">
        <v>6</v>
      </c>
      <c r="H288" s="95">
        <v>4866.3</v>
      </c>
      <c r="I288" s="98">
        <v>4408</v>
      </c>
      <c r="J288" s="95">
        <v>215</v>
      </c>
      <c r="K288" s="108">
        <v>4193</v>
      </c>
      <c r="L288" s="109">
        <v>90</v>
      </c>
      <c r="M288" s="97">
        <f>SUM('Прил.1.2-реестр МКД'!E280)</f>
        <v>4352798.1399999997</v>
      </c>
      <c r="N288" s="97">
        <v>0</v>
      </c>
      <c r="O288" s="97">
        <v>0</v>
      </c>
      <c r="P288" s="97">
        <v>0</v>
      </c>
      <c r="Q288" s="98">
        <f t="shared" ref="Q288:Q290" si="36">M288</f>
        <v>4352798.1399999997</v>
      </c>
      <c r="R288" s="98">
        <f t="shared" ref="R288" si="37">M288/I288</f>
        <v>987.48</v>
      </c>
      <c r="S288" s="106">
        <v>43830</v>
      </c>
      <c r="T288" s="73"/>
      <c r="U288" s="71"/>
      <c r="V288" s="71"/>
      <c r="W288" s="75"/>
      <c r="X288" s="75"/>
      <c r="Y288" s="75"/>
      <c r="Z288" s="75"/>
      <c r="AA288" s="76"/>
      <c r="AB288" s="69"/>
      <c r="AC288" s="69"/>
      <c r="AD288" s="69"/>
      <c r="AE288" s="69"/>
      <c r="AF288" s="70"/>
      <c r="AG288" s="69"/>
      <c r="AH288" s="69"/>
      <c r="AI288" s="77"/>
      <c r="AJ288" s="64"/>
    </row>
    <row r="289" spans="1:36" s="1" customFormat="1" ht="30.75" customHeight="1" x14ac:dyDescent="0.3">
      <c r="A289" s="175">
        <v>51</v>
      </c>
      <c r="B289" s="104" t="s">
        <v>259</v>
      </c>
      <c r="C289" s="105">
        <v>1955</v>
      </c>
      <c r="D289" s="128"/>
      <c r="E289" s="105" t="s">
        <v>33</v>
      </c>
      <c r="F289" s="105">
        <v>2</v>
      </c>
      <c r="G289" s="105">
        <v>1</v>
      </c>
      <c r="H289" s="97">
        <v>448.7</v>
      </c>
      <c r="I289" s="97">
        <v>409</v>
      </c>
      <c r="J289" s="95">
        <v>0</v>
      </c>
      <c r="K289" s="95">
        <v>409</v>
      </c>
      <c r="L289" s="96">
        <v>14</v>
      </c>
      <c r="M289" s="97">
        <f>SUM('Прил.1.2-реестр МКД'!E281)</f>
        <v>833238.77</v>
      </c>
      <c r="N289" s="98">
        <v>0</v>
      </c>
      <c r="O289" s="98">
        <v>0</v>
      </c>
      <c r="P289" s="97">
        <v>0</v>
      </c>
      <c r="Q289" s="185">
        <f t="shared" si="36"/>
        <v>833238.77</v>
      </c>
      <c r="R289" s="122">
        <f>M289/I289</f>
        <v>2037.26</v>
      </c>
      <c r="S289" s="106">
        <v>43830</v>
      </c>
      <c r="T289" s="73"/>
      <c r="U289" s="71"/>
      <c r="V289" s="71"/>
      <c r="W289" s="75"/>
      <c r="X289" s="75"/>
      <c r="Y289" s="75"/>
      <c r="Z289" s="75"/>
      <c r="AA289" s="76"/>
      <c r="AB289" s="69"/>
      <c r="AC289" s="69"/>
      <c r="AD289" s="69"/>
      <c r="AE289" s="69"/>
      <c r="AF289" s="70"/>
      <c r="AG289" s="69"/>
      <c r="AH289" s="69"/>
      <c r="AI289" s="77"/>
      <c r="AJ289" s="64"/>
    </row>
    <row r="290" spans="1:36" s="1" customFormat="1" ht="30.75" customHeight="1" x14ac:dyDescent="0.3">
      <c r="A290" s="175">
        <v>52</v>
      </c>
      <c r="B290" s="104" t="s">
        <v>260</v>
      </c>
      <c r="C290" s="105">
        <v>1956</v>
      </c>
      <c r="D290" s="105"/>
      <c r="E290" s="105" t="s">
        <v>33</v>
      </c>
      <c r="F290" s="105">
        <v>2</v>
      </c>
      <c r="G290" s="105">
        <v>1</v>
      </c>
      <c r="H290" s="97">
        <v>441.6</v>
      </c>
      <c r="I290" s="97">
        <v>407</v>
      </c>
      <c r="J290" s="95">
        <v>0</v>
      </c>
      <c r="K290" s="95">
        <v>407</v>
      </c>
      <c r="L290" s="96">
        <v>25</v>
      </c>
      <c r="M290" s="97">
        <f>SUM('Прил.1.2-реестр МКД'!E282)</f>
        <v>820054.03</v>
      </c>
      <c r="N290" s="98">
        <v>0</v>
      </c>
      <c r="O290" s="98">
        <v>0</v>
      </c>
      <c r="P290" s="97">
        <v>0</v>
      </c>
      <c r="Q290" s="185">
        <f t="shared" si="36"/>
        <v>820054.03</v>
      </c>
      <c r="R290" s="122">
        <f>M290/I290</f>
        <v>2014.87</v>
      </c>
      <c r="S290" s="106">
        <v>43830</v>
      </c>
      <c r="T290" s="73"/>
      <c r="U290" s="71"/>
      <c r="V290" s="71"/>
      <c r="W290" s="75"/>
      <c r="X290" s="75"/>
      <c r="Y290" s="75"/>
      <c r="Z290" s="75"/>
      <c r="AA290" s="76"/>
      <c r="AB290" s="69"/>
      <c r="AC290" s="69"/>
      <c r="AD290" s="69"/>
      <c r="AE290" s="69"/>
      <c r="AF290" s="70"/>
      <c r="AG290" s="69"/>
      <c r="AH290" s="69"/>
      <c r="AI290" s="77"/>
      <c r="AJ290" s="64"/>
    </row>
    <row r="291" spans="1:36" s="1" customFormat="1" ht="30.75" customHeight="1" x14ac:dyDescent="0.3">
      <c r="A291" s="175">
        <v>53</v>
      </c>
      <c r="B291" s="127" t="s">
        <v>421</v>
      </c>
      <c r="C291" s="128">
        <v>1978</v>
      </c>
      <c r="D291" s="105"/>
      <c r="E291" s="79" t="s">
        <v>34</v>
      </c>
      <c r="F291" s="96">
        <v>5</v>
      </c>
      <c r="G291" s="103">
        <v>4</v>
      </c>
      <c r="H291" s="98">
        <v>2717.7</v>
      </c>
      <c r="I291" s="98">
        <v>2717.7</v>
      </c>
      <c r="J291" s="97">
        <v>0</v>
      </c>
      <c r="K291" s="98">
        <v>2717.7</v>
      </c>
      <c r="L291" s="109">
        <v>132</v>
      </c>
      <c r="M291" s="97">
        <f>SUM('Прил.1.2-реестр МКД'!E283)</f>
        <v>2938172.18</v>
      </c>
      <c r="N291" s="97">
        <v>0</v>
      </c>
      <c r="O291" s="97">
        <v>0</v>
      </c>
      <c r="P291" s="97">
        <v>0</v>
      </c>
      <c r="Q291" s="97">
        <f>M291</f>
        <v>2938172.18</v>
      </c>
      <c r="R291" s="98">
        <f t="shared" si="24"/>
        <v>1081.1199999999999</v>
      </c>
      <c r="S291" s="106">
        <v>43830</v>
      </c>
      <c r="T291" s="11"/>
      <c r="U291" s="23"/>
      <c r="V291" s="23"/>
      <c r="W291" s="24"/>
      <c r="X291" s="24"/>
      <c r="Y291" s="27"/>
      <c r="Z291" s="24"/>
      <c r="AA291" s="28"/>
      <c r="AB291" s="26"/>
      <c r="AC291" s="26"/>
      <c r="AD291" s="26"/>
      <c r="AE291" s="26"/>
      <c r="AF291" s="25"/>
      <c r="AG291" s="26"/>
      <c r="AH291" s="26"/>
      <c r="AI291" s="66"/>
      <c r="AJ291" s="64"/>
    </row>
    <row r="292" spans="1:36" s="1" customFormat="1" ht="30.75" customHeight="1" x14ac:dyDescent="0.3">
      <c r="A292" s="175">
        <v>54</v>
      </c>
      <c r="B292" s="84" t="s">
        <v>104</v>
      </c>
      <c r="C292" s="105">
        <v>1951</v>
      </c>
      <c r="D292" s="105"/>
      <c r="E292" s="105" t="s">
        <v>33</v>
      </c>
      <c r="F292" s="105">
        <v>2</v>
      </c>
      <c r="G292" s="105">
        <v>1</v>
      </c>
      <c r="H292" s="95">
        <v>253.3</v>
      </c>
      <c r="I292" s="97">
        <v>228</v>
      </c>
      <c r="J292" s="95">
        <v>0</v>
      </c>
      <c r="K292" s="95">
        <v>228</v>
      </c>
      <c r="L292" s="107">
        <v>12</v>
      </c>
      <c r="M292" s="97">
        <f>SUM('Прил.1.2-реестр МКД'!E284)</f>
        <v>599112.38</v>
      </c>
      <c r="N292" s="97">
        <v>0</v>
      </c>
      <c r="O292" s="97">
        <v>0</v>
      </c>
      <c r="P292" s="97">
        <v>0</v>
      </c>
      <c r="Q292" s="97">
        <f>M292</f>
        <v>599112.38</v>
      </c>
      <c r="R292" s="98">
        <f t="shared" ref="R292" si="38">M292/I292</f>
        <v>2627.69</v>
      </c>
      <c r="S292" s="106">
        <v>43830</v>
      </c>
      <c r="T292" s="11"/>
      <c r="U292" s="23"/>
      <c r="V292" s="23"/>
      <c r="W292" s="24"/>
      <c r="X292" s="24"/>
      <c r="Y292" s="27"/>
      <c r="Z292" s="24"/>
      <c r="AA292" s="28"/>
      <c r="AB292" s="26"/>
      <c r="AC292" s="26"/>
      <c r="AD292" s="26"/>
      <c r="AE292" s="26"/>
      <c r="AF292" s="25"/>
      <c r="AG292" s="26"/>
      <c r="AH292" s="26"/>
      <c r="AI292" s="66"/>
      <c r="AJ292" s="64"/>
    </row>
    <row r="293" spans="1:36" s="1" customFormat="1" ht="30.75" customHeight="1" x14ac:dyDescent="0.3">
      <c r="A293" s="175">
        <v>55</v>
      </c>
      <c r="B293" s="84" t="s">
        <v>360</v>
      </c>
      <c r="C293" s="128">
        <v>1963</v>
      </c>
      <c r="D293" s="105"/>
      <c r="E293" s="79" t="s">
        <v>33</v>
      </c>
      <c r="F293" s="96">
        <v>3</v>
      </c>
      <c r="G293" s="103">
        <v>1</v>
      </c>
      <c r="H293" s="98">
        <v>1346.67</v>
      </c>
      <c r="I293" s="138">
        <v>1028.77</v>
      </c>
      <c r="J293" s="97">
        <v>555.97</v>
      </c>
      <c r="K293" s="98">
        <f>I293-J293</f>
        <v>472.8</v>
      </c>
      <c r="L293" s="109">
        <v>64</v>
      </c>
      <c r="M293" s="97">
        <f>SUM('Прил.1.2-реестр МКД'!E285)</f>
        <v>2271806.63</v>
      </c>
      <c r="N293" s="95">
        <v>0</v>
      </c>
      <c r="O293" s="95">
        <v>0</v>
      </c>
      <c r="P293" s="95">
        <v>0</v>
      </c>
      <c r="Q293" s="97">
        <f>M293</f>
        <v>2271806.63</v>
      </c>
      <c r="R293" s="98">
        <f>SUM(M293/I293)</f>
        <v>2208.27</v>
      </c>
      <c r="S293" s="106">
        <v>43830</v>
      </c>
      <c r="T293" s="11"/>
      <c r="U293" s="23"/>
      <c r="V293" s="23"/>
      <c r="W293" s="24"/>
      <c r="X293" s="24"/>
      <c r="Y293" s="27"/>
      <c r="Z293" s="24"/>
      <c r="AA293" s="28"/>
      <c r="AB293" s="26"/>
      <c r="AC293" s="26"/>
      <c r="AD293" s="26"/>
      <c r="AE293" s="26"/>
      <c r="AF293" s="25"/>
      <c r="AG293" s="26"/>
      <c r="AH293" s="26"/>
      <c r="AI293" s="66"/>
      <c r="AJ293" s="64"/>
    </row>
    <row r="294" spans="1:36" s="1" customFormat="1" ht="30.75" customHeight="1" x14ac:dyDescent="0.3">
      <c r="A294" s="175">
        <v>56</v>
      </c>
      <c r="B294" s="104" t="s">
        <v>261</v>
      </c>
      <c r="C294" s="105">
        <v>1956</v>
      </c>
      <c r="D294" s="105"/>
      <c r="E294" s="105" t="s">
        <v>33</v>
      </c>
      <c r="F294" s="105">
        <v>5</v>
      </c>
      <c r="G294" s="105">
        <v>5</v>
      </c>
      <c r="H294" s="97">
        <v>4424.6000000000004</v>
      </c>
      <c r="I294" s="97">
        <v>3982</v>
      </c>
      <c r="J294" s="95">
        <v>0</v>
      </c>
      <c r="K294" s="95">
        <v>3591</v>
      </c>
      <c r="L294" s="96">
        <v>110</v>
      </c>
      <c r="M294" s="97">
        <f>SUM('Прил.1.2-реестр МКД'!E286)</f>
        <v>3380211.22</v>
      </c>
      <c r="N294" s="98">
        <v>0</v>
      </c>
      <c r="O294" s="98">
        <v>0</v>
      </c>
      <c r="P294" s="97">
        <v>0</v>
      </c>
      <c r="Q294" s="98">
        <f t="shared" si="23"/>
        <v>3380211.22</v>
      </c>
      <c r="R294" s="98">
        <f>SUM(M294/I294)</f>
        <v>848.87</v>
      </c>
      <c r="S294" s="106">
        <v>43830</v>
      </c>
      <c r="T294" s="11"/>
      <c r="U294" s="23"/>
      <c r="V294" s="23"/>
      <c r="W294" s="24"/>
      <c r="X294" s="24"/>
      <c r="Y294" s="27"/>
      <c r="Z294" s="24"/>
      <c r="AA294" s="28"/>
      <c r="AB294" s="26"/>
      <c r="AC294" s="26"/>
      <c r="AD294" s="26"/>
      <c r="AE294" s="26"/>
      <c r="AF294" s="25"/>
      <c r="AG294" s="26"/>
      <c r="AH294" s="26"/>
      <c r="AI294" s="66"/>
      <c r="AJ294" s="64"/>
    </row>
    <row r="295" spans="1:36" s="1" customFormat="1" ht="30.75" customHeight="1" x14ac:dyDescent="0.3">
      <c r="A295" s="175">
        <v>57</v>
      </c>
      <c r="B295" s="127" t="s">
        <v>226</v>
      </c>
      <c r="C295" s="128">
        <v>1954</v>
      </c>
      <c r="D295" s="105"/>
      <c r="E295" s="79" t="s">
        <v>33</v>
      </c>
      <c r="F295" s="96">
        <v>4</v>
      </c>
      <c r="G295" s="103">
        <v>4</v>
      </c>
      <c r="H295" s="108">
        <v>3401.9</v>
      </c>
      <c r="I295" s="97">
        <v>3106</v>
      </c>
      <c r="J295" s="95">
        <v>0</v>
      </c>
      <c r="K295" s="108">
        <v>2577</v>
      </c>
      <c r="L295" s="109">
        <v>85</v>
      </c>
      <c r="M295" s="97">
        <f>SUM('Прил.1.2-реестр МКД'!E287)</f>
        <v>4274182.0999999996</v>
      </c>
      <c r="N295" s="97">
        <v>0</v>
      </c>
      <c r="O295" s="97">
        <v>0</v>
      </c>
      <c r="P295" s="97">
        <v>0</v>
      </c>
      <c r="Q295" s="98">
        <f t="shared" si="23"/>
        <v>4274182.0999999996</v>
      </c>
      <c r="R295" s="98">
        <f t="shared" ref="R295:R296" si="39">M295/I295</f>
        <v>1376.1</v>
      </c>
      <c r="S295" s="106">
        <v>43830</v>
      </c>
      <c r="T295" s="11"/>
      <c r="U295" s="23"/>
      <c r="V295" s="23"/>
      <c r="W295" s="24"/>
      <c r="X295" s="24"/>
      <c r="Y295" s="27"/>
      <c r="Z295" s="24"/>
      <c r="AA295" s="28"/>
      <c r="AB295" s="26"/>
      <c r="AC295" s="26"/>
      <c r="AD295" s="26"/>
      <c r="AE295" s="26"/>
      <c r="AF295" s="25"/>
      <c r="AG295" s="26"/>
      <c r="AH295" s="26"/>
      <c r="AI295" s="66"/>
      <c r="AJ295" s="64"/>
    </row>
    <row r="296" spans="1:36" s="1" customFormat="1" ht="30.75" customHeight="1" x14ac:dyDescent="0.3">
      <c r="A296" s="175">
        <v>58</v>
      </c>
      <c r="B296" s="127" t="s">
        <v>227</v>
      </c>
      <c r="C296" s="128">
        <v>1954</v>
      </c>
      <c r="D296" s="105"/>
      <c r="E296" s="79" t="s">
        <v>33</v>
      </c>
      <c r="F296" s="96">
        <v>4</v>
      </c>
      <c r="G296" s="103">
        <v>4</v>
      </c>
      <c r="H296" s="108">
        <v>3387.8</v>
      </c>
      <c r="I296" s="97">
        <v>3074</v>
      </c>
      <c r="J296" s="95">
        <v>53</v>
      </c>
      <c r="K296" s="108">
        <v>3020</v>
      </c>
      <c r="L296" s="109">
        <v>69</v>
      </c>
      <c r="M296" s="97">
        <f>SUM('Прил.1.2-реестр МКД'!E288)</f>
        <v>6145490.8799999999</v>
      </c>
      <c r="N296" s="97">
        <v>0</v>
      </c>
      <c r="O296" s="97">
        <v>0</v>
      </c>
      <c r="P296" s="97">
        <v>0</v>
      </c>
      <c r="Q296" s="185">
        <f t="shared" si="23"/>
        <v>6145490.8799999999</v>
      </c>
      <c r="R296" s="98">
        <f t="shared" si="39"/>
        <v>1999.18</v>
      </c>
      <c r="S296" s="106">
        <v>43830</v>
      </c>
      <c r="T296" s="11"/>
      <c r="U296" s="23"/>
      <c r="V296" s="23"/>
      <c r="W296" s="24"/>
      <c r="X296" s="24"/>
      <c r="Y296" s="27"/>
      <c r="Z296" s="24"/>
      <c r="AA296" s="28"/>
      <c r="AB296" s="26"/>
      <c r="AC296" s="26"/>
      <c r="AD296" s="26"/>
      <c r="AE296" s="26"/>
      <c r="AF296" s="25"/>
      <c r="AG296" s="26"/>
      <c r="AH296" s="26"/>
      <c r="AI296" s="66"/>
      <c r="AJ296" s="64"/>
    </row>
    <row r="297" spans="1:36" s="1" customFormat="1" ht="30.75" customHeight="1" x14ac:dyDescent="0.3">
      <c r="A297" s="175">
        <v>59</v>
      </c>
      <c r="B297" s="104" t="s">
        <v>337</v>
      </c>
      <c r="C297" s="105">
        <v>1980</v>
      </c>
      <c r="D297" s="105"/>
      <c r="E297" s="105" t="s">
        <v>34</v>
      </c>
      <c r="F297" s="105">
        <v>9</v>
      </c>
      <c r="G297" s="105">
        <v>1</v>
      </c>
      <c r="H297" s="97">
        <v>9275</v>
      </c>
      <c r="I297" s="97">
        <v>7760</v>
      </c>
      <c r="J297" s="95">
        <v>690</v>
      </c>
      <c r="K297" s="95">
        <v>7070</v>
      </c>
      <c r="L297" s="96">
        <v>491</v>
      </c>
      <c r="M297" s="97">
        <f>SUM('Прил.1.2-реестр МКД'!E289)</f>
        <v>4984190.2300000004</v>
      </c>
      <c r="N297" s="98">
        <v>0</v>
      </c>
      <c r="O297" s="98">
        <v>0</v>
      </c>
      <c r="P297" s="97">
        <v>0</v>
      </c>
      <c r="Q297" s="98">
        <f>M297-O297</f>
        <v>4984190.2300000004</v>
      </c>
      <c r="R297" s="98">
        <f t="shared" si="24"/>
        <v>642.29</v>
      </c>
      <c r="S297" s="106">
        <v>43830</v>
      </c>
      <c r="T297" s="11"/>
      <c r="U297" s="23"/>
      <c r="V297" s="23"/>
      <c r="W297" s="24"/>
      <c r="X297" s="24"/>
      <c r="Y297" s="27"/>
      <c r="Z297" s="24"/>
      <c r="AA297" s="28"/>
      <c r="AB297" s="26"/>
      <c r="AC297" s="26"/>
      <c r="AD297" s="26"/>
      <c r="AE297" s="26"/>
      <c r="AF297" s="25"/>
      <c r="AG297" s="26"/>
      <c r="AH297" s="26"/>
      <c r="AI297" s="66"/>
      <c r="AJ297" s="64"/>
    </row>
    <row r="298" spans="1:36" s="1" customFormat="1" ht="30.75" customHeight="1" x14ac:dyDescent="0.3">
      <c r="A298" s="175">
        <v>60</v>
      </c>
      <c r="B298" s="127" t="s">
        <v>339</v>
      </c>
      <c r="C298" s="128">
        <v>1972</v>
      </c>
      <c r="D298" s="128"/>
      <c r="E298" s="79" t="s">
        <v>34</v>
      </c>
      <c r="F298" s="96">
        <v>5</v>
      </c>
      <c r="G298" s="103">
        <v>6</v>
      </c>
      <c r="H298" s="98">
        <v>4862.5</v>
      </c>
      <c r="I298" s="98">
        <v>4406</v>
      </c>
      <c r="J298" s="95">
        <v>91</v>
      </c>
      <c r="K298" s="108">
        <v>4315</v>
      </c>
      <c r="L298" s="109">
        <v>206</v>
      </c>
      <c r="M298" s="97">
        <f>SUM('Прил.1.2-реестр МКД'!E290)</f>
        <v>3895908.43</v>
      </c>
      <c r="N298" s="97">
        <v>0</v>
      </c>
      <c r="O298" s="97">
        <v>0</v>
      </c>
      <c r="P298" s="97">
        <v>0</v>
      </c>
      <c r="Q298" s="98">
        <f>M298</f>
        <v>3895908.43</v>
      </c>
      <c r="R298" s="122">
        <f>M298/I298</f>
        <v>884.23</v>
      </c>
      <c r="S298" s="106">
        <v>43830</v>
      </c>
      <c r="T298" s="11"/>
      <c r="U298" s="23"/>
      <c r="V298" s="23"/>
      <c r="W298" s="24"/>
      <c r="X298" s="24"/>
      <c r="Y298" s="27"/>
      <c r="Z298" s="24"/>
      <c r="AA298" s="28"/>
      <c r="AB298" s="26"/>
      <c r="AC298" s="26"/>
      <c r="AD298" s="26"/>
      <c r="AE298" s="26"/>
      <c r="AF298" s="25"/>
      <c r="AG298" s="26"/>
      <c r="AH298" s="26"/>
      <c r="AI298" s="66"/>
      <c r="AJ298" s="64"/>
    </row>
    <row r="299" spans="1:36" s="1" customFormat="1" ht="30.75" customHeight="1" x14ac:dyDescent="0.3">
      <c r="A299" s="175">
        <v>61</v>
      </c>
      <c r="B299" s="84" t="s">
        <v>110</v>
      </c>
      <c r="C299" s="105">
        <v>1948</v>
      </c>
      <c r="D299" s="105"/>
      <c r="E299" s="105" t="s">
        <v>33</v>
      </c>
      <c r="F299" s="105">
        <v>5</v>
      </c>
      <c r="G299" s="105">
        <v>2</v>
      </c>
      <c r="H299" s="95">
        <v>2398.4</v>
      </c>
      <c r="I299" s="98">
        <v>2183</v>
      </c>
      <c r="J299" s="95">
        <v>0</v>
      </c>
      <c r="K299" s="108">
        <v>1750</v>
      </c>
      <c r="L299" s="109">
        <v>24</v>
      </c>
      <c r="M299" s="97">
        <f>SUM('Прил.1.2-реестр МКД'!E291)</f>
        <v>3547153.46</v>
      </c>
      <c r="N299" s="97">
        <v>0</v>
      </c>
      <c r="O299" s="97">
        <v>0</v>
      </c>
      <c r="P299" s="97">
        <v>0</v>
      </c>
      <c r="Q299" s="98">
        <f t="shared" ref="Q299:Q300" si="40">M299</f>
        <v>3547153.46</v>
      </c>
      <c r="R299" s="98">
        <f t="shared" ref="R299:R300" si="41">M299/I299</f>
        <v>1624.9</v>
      </c>
      <c r="S299" s="106">
        <v>43830</v>
      </c>
      <c r="T299" s="11"/>
      <c r="U299" s="23"/>
      <c r="V299" s="23"/>
      <c r="W299" s="24"/>
      <c r="X299" s="24"/>
      <c r="Y299" s="27"/>
      <c r="Z299" s="24"/>
      <c r="AA299" s="28"/>
      <c r="AB299" s="26"/>
      <c r="AC299" s="26"/>
      <c r="AD299" s="26"/>
      <c r="AE299" s="26"/>
      <c r="AF299" s="25"/>
      <c r="AG299" s="26"/>
      <c r="AH299" s="26"/>
      <c r="AI299" s="66"/>
      <c r="AJ299" s="64"/>
    </row>
    <row r="300" spans="1:36" s="1" customFormat="1" ht="30.75" customHeight="1" x14ac:dyDescent="0.3">
      <c r="A300" s="175">
        <v>62</v>
      </c>
      <c r="B300" s="84" t="s">
        <v>111</v>
      </c>
      <c r="C300" s="105">
        <v>1948</v>
      </c>
      <c r="D300" s="105"/>
      <c r="E300" s="105" t="s">
        <v>33</v>
      </c>
      <c r="F300" s="105" t="s">
        <v>212</v>
      </c>
      <c r="G300" s="105">
        <v>10</v>
      </c>
      <c r="H300" s="95">
        <v>7732.9</v>
      </c>
      <c r="I300" s="98">
        <v>6884</v>
      </c>
      <c r="J300" s="95">
        <v>143</v>
      </c>
      <c r="K300" s="108">
        <v>5047</v>
      </c>
      <c r="L300" s="109">
        <v>75</v>
      </c>
      <c r="M300" s="97">
        <f>SUM('Прил.1.2-реестр МКД'!E292)</f>
        <v>8903084.1999999993</v>
      </c>
      <c r="N300" s="97">
        <v>0</v>
      </c>
      <c r="O300" s="97">
        <v>0</v>
      </c>
      <c r="P300" s="97">
        <v>0</v>
      </c>
      <c r="Q300" s="98">
        <f t="shared" si="40"/>
        <v>8903084.1999999993</v>
      </c>
      <c r="R300" s="98">
        <f t="shared" si="41"/>
        <v>1293.3</v>
      </c>
      <c r="S300" s="106">
        <v>43830</v>
      </c>
      <c r="T300" s="11"/>
      <c r="U300" s="23"/>
      <c r="V300" s="23"/>
      <c r="W300" s="24"/>
      <c r="X300" s="24"/>
      <c r="Y300" s="27"/>
      <c r="Z300" s="24"/>
      <c r="AA300" s="28"/>
      <c r="AB300" s="26"/>
      <c r="AC300" s="26"/>
      <c r="AD300" s="26"/>
      <c r="AE300" s="26"/>
      <c r="AF300" s="25"/>
      <c r="AG300" s="26"/>
      <c r="AH300" s="26"/>
      <c r="AI300" s="66"/>
      <c r="AJ300" s="64"/>
    </row>
    <row r="301" spans="1:36" s="1" customFormat="1" ht="30.75" customHeight="1" x14ac:dyDescent="0.3">
      <c r="A301" s="175">
        <v>63</v>
      </c>
      <c r="B301" s="104" t="s">
        <v>262</v>
      </c>
      <c r="C301" s="105">
        <v>1954</v>
      </c>
      <c r="D301" s="105"/>
      <c r="E301" s="105" t="s">
        <v>33</v>
      </c>
      <c r="F301" s="105">
        <v>5</v>
      </c>
      <c r="G301" s="105">
        <v>6</v>
      </c>
      <c r="H301" s="97">
        <v>5912.7</v>
      </c>
      <c r="I301" s="97">
        <v>5171</v>
      </c>
      <c r="J301" s="95">
        <v>50</v>
      </c>
      <c r="K301" s="95">
        <v>4122</v>
      </c>
      <c r="L301" s="96">
        <v>123</v>
      </c>
      <c r="M301" s="97">
        <f>SUM('Прил.1.2-реестр МКД'!E293)</f>
        <v>7017945.4800000004</v>
      </c>
      <c r="N301" s="98">
        <v>0</v>
      </c>
      <c r="O301" s="98">
        <v>0</v>
      </c>
      <c r="P301" s="97">
        <v>0</v>
      </c>
      <c r="Q301" s="98">
        <f t="shared" si="23"/>
        <v>7017945.4800000004</v>
      </c>
      <c r="R301" s="98">
        <f t="shared" si="24"/>
        <v>1357.17</v>
      </c>
      <c r="S301" s="106">
        <v>43830</v>
      </c>
      <c r="T301" s="73"/>
      <c r="U301" s="71"/>
      <c r="V301" s="71"/>
      <c r="W301" s="75"/>
      <c r="X301" s="75"/>
      <c r="Y301" s="75"/>
      <c r="Z301" s="75"/>
      <c r="AA301" s="76"/>
      <c r="AB301" s="69"/>
      <c r="AC301" s="69"/>
      <c r="AD301" s="69"/>
      <c r="AE301" s="69"/>
      <c r="AF301" s="70"/>
      <c r="AG301" s="69"/>
      <c r="AH301" s="69"/>
      <c r="AI301" s="77"/>
      <c r="AJ301" s="64"/>
    </row>
    <row r="302" spans="1:36" s="1" customFormat="1" ht="30.75" customHeight="1" x14ac:dyDescent="0.3">
      <c r="A302" s="175">
        <v>64</v>
      </c>
      <c r="B302" s="127" t="s">
        <v>224</v>
      </c>
      <c r="C302" s="128">
        <v>1953</v>
      </c>
      <c r="D302" s="105"/>
      <c r="E302" s="79" t="s">
        <v>33</v>
      </c>
      <c r="F302" s="96">
        <v>4</v>
      </c>
      <c r="G302" s="103">
        <v>4</v>
      </c>
      <c r="H302" s="108">
        <v>3468</v>
      </c>
      <c r="I302" s="98">
        <v>3116</v>
      </c>
      <c r="J302" s="95">
        <v>0</v>
      </c>
      <c r="K302" s="108">
        <v>2645</v>
      </c>
      <c r="L302" s="109">
        <v>75</v>
      </c>
      <c r="M302" s="97">
        <f>SUM('Прил.1.2-реестр МКД'!E294)</f>
        <v>4229442.3600000003</v>
      </c>
      <c r="N302" s="97">
        <v>0</v>
      </c>
      <c r="O302" s="97">
        <v>0</v>
      </c>
      <c r="P302" s="97">
        <v>0</v>
      </c>
      <c r="Q302" s="98">
        <f t="shared" si="23"/>
        <v>4229442.3600000003</v>
      </c>
      <c r="R302" s="98">
        <f t="shared" ref="R302:R304" si="42">M302/I302</f>
        <v>1357.33</v>
      </c>
      <c r="S302" s="106">
        <v>43830</v>
      </c>
      <c r="T302" s="73"/>
      <c r="U302" s="71"/>
      <c r="V302" s="71"/>
      <c r="W302" s="75"/>
      <c r="X302" s="75"/>
      <c r="Y302" s="75"/>
      <c r="Z302" s="75"/>
      <c r="AA302" s="76"/>
      <c r="AB302" s="69"/>
      <c r="AC302" s="69"/>
      <c r="AD302" s="69"/>
      <c r="AE302" s="69"/>
      <c r="AF302" s="70"/>
      <c r="AG302" s="69"/>
      <c r="AH302" s="69"/>
      <c r="AI302" s="77"/>
      <c r="AJ302" s="64"/>
    </row>
    <row r="303" spans="1:36" s="1" customFormat="1" ht="30.75" customHeight="1" x14ac:dyDescent="0.3">
      <c r="A303" s="175">
        <v>65</v>
      </c>
      <c r="B303" s="127" t="s">
        <v>225</v>
      </c>
      <c r="C303" s="128">
        <v>1953</v>
      </c>
      <c r="D303" s="105"/>
      <c r="E303" s="79" t="s">
        <v>33</v>
      </c>
      <c r="F303" s="96">
        <v>4</v>
      </c>
      <c r="G303" s="103">
        <v>3</v>
      </c>
      <c r="H303" s="108">
        <v>2222.3000000000002</v>
      </c>
      <c r="I303" s="122">
        <v>2012</v>
      </c>
      <c r="J303" s="95">
        <v>0</v>
      </c>
      <c r="K303" s="108">
        <v>1980</v>
      </c>
      <c r="L303" s="109">
        <v>56</v>
      </c>
      <c r="M303" s="97">
        <f>SUM('Прил.1.2-реестр МКД'!E295)</f>
        <v>2675536.06</v>
      </c>
      <c r="N303" s="122">
        <v>0</v>
      </c>
      <c r="O303" s="97">
        <v>0</v>
      </c>
      <c r="P303" s="97">
        <v>0</v>
      </c>
      <c r="Q303" s="98">
        <f t="shared" si="23"/>
        <v>2675536.06</v>
      </c>
      <c r="R303" s="98">
        <f t="shared" si="42"/>
        <v>1329.79</v>
      </c>
      <c r="S303" s="106">
        <v>43830</v>
      </c>
      <c r="T303" s="73"/>
      <c r="U303" s="71"/>
      <c r="V303" s="71"/>
      <c r="W303" s="75"/>
      <c r="X303" s="75"/>
      <c r="Y303" s="75"/>
      <c r="Z303" s="75"/>
      <c r="AA303" s="76"/>
      <c r="AB303" s="69"/>
      <c r="AC303" s="69"/>
      <c r="AD303" s="69"/>
      <c r="AE303" s="69"/>
      <c r="AF303" s="70"/>
      <c r="AG303" s="69"/>
      <c r="AH303" s="69"/>
      <c r="AI303" s="77"/>
      <c r="AJ303" s="64"/>
    </row>
    <row r="304" spans="1:36" s="1" customFormat="1" ht="30.75" customHeight="1" x14ac:dyDescent="0.3">
      <c r="A304" s="175">
        <v>66</v>
      </c>
      <c r="B304" s="84" t="s">
        <v>102</v>
      </c>
      <c r="C304" s="105">
        <v>1941</v>
      </c>
      <c r="D304" s="105"/>
      <c r="E304" s="105" t="s">
        <v>33</v>
      </c>
      <c r="F304" s="105">
        <v>5</v>
      </c>
      <c r="G304" s="105">
        <v>3</v>
      </c>
      <c r="H304" s="95">
        <v>3107.1</v>
      </c>
      <c r="I304" s="98">
        <v>2733</v>
      </c>
      <c r="J304" s="95">
        <v>0</v>
      </c>
      <c r="K304" s="108">
        <v>2348</v>
      </c>
      <c r="L304" s="109">
        <v>34</v>
      </c>
      <c r="M304" s="97">
        <f>SUM('Прил.1.2-реестр МКД'!E296)</f>
        <v>2760597.52</v>
      </c>
      <c r="N304" s="97">
        <v>0</v>
      </c>
      <c r="O304" s="97">
        <v>0</v>
      </c>
      <c r="P304" s="97">
        <v>0</v>
      </c>
      <c r="Q304" s="98">
        <f t="shared" si="23"/>
        <v>2760597.52</v>
      </c>
      <c r="R304" s="98">
        <f t="shared" si="42"/>
        <v>1010.1</v>
      </c>
      <c r="S304" s="106">
        <v>43830</v>
      </c>
      <c r="T304" s="73"/>
      <c r="U304" s="71"/>
      <c r="V304" s="71"/>
      <c r="W304" s="75"/>
      <c r="X304" s="75"/>
      <c r="Y304" s="75"/>
      <c r="Z304" s="75"/>
      <c r="AA304" s="76"/>
      <c r="AB304" s="69"/>
      <c r="AC304" s="69"/>
      <c r="AD304" s="69"/>
      <c r="AE304" s="69"/>
      <c r="AF304" s="70"/>
      <c r="AG304" s="69"/>
      <c r="AH304" s="69"/>
      <c r="AI304" s="77"/>
      <c r="AJ304" s="64"/>
    </row>
    <row r="305" spans="1:36" s="1" customFormat="1" ht="30.75" customHeight="1" x14ac:dyDescent="0.3">
      <c r="A305" s="175">
        <v>67</v>
      </c>
      <c r="B305" s="84" t="s">
        <v>290</v>
      </c>
      <c r="C305" s="105">
        <v>1950</v>
      </c>
      <c r="D305" s="105"/>
      <c r="E305" s="105" t="s">
        <v>33</v>
      </c>
      <c r="F305" s="105">
        <v>2</v>
      </c>
      <c r="G305" s="105">
        <v>2</v>
      </c>
      <c r="H305" s="95">
        <v>571.20000000000005</v>
      </c>
      <c r="I305" s="98">
        <v>523</v>
      </c>
      <c r="J305" s="95">
        <v>23</v>
      </c>
      <c r="K305" s="95">
        <v>500</v>
      </c>
      <c r="L305" s="107">
        <v>30</v>
      </c>
      <c r="M305" s="97">
        <f>SUM('Прил.1.2-реестр МКД'!E297)</f>
        <v>2329049.39</v>
      </c>
      <c r="N305" s="97">
        <v>0</v>
      </c>
      <c r="O305" s="97">
        <v>0</v>
      </c>
      <c r="P305" s="97">
        <v>0</v>
      </c>
      <c r="Q305" s="185">
        <f t="shared" si="23"/>
        <v>2329049.39</v>
      </c>
      <c r="R305" s="98">
        <f>M305/I305</f>
        <v>4453.25</v>
      </c>
      <c r="S305" s="106">
        <v>43830</v>
      </c>
      <c r="T305" s="73"/>
      <c r="U305" s="71"/>
      <c r="V305" s="71"/>
      <c r="W305" s="75"/>
      <c r="X305" s="75"/>
      <c r="Y305" s="75"/>
      <c r="Z305" s="75"/>
      <c r="AA305" s="76"/>
      <c r="AB305" s="69"/>
      <c r="AC305" s="69"/>
      <c r="AD305" s="69"/>
      <c r="AE305" s="69"/>
      <c r="AF305" s="70"/>
      <c r="AG305" s="69"/>
      <c r="AH305" s="69"/>
      <c r="AI305" s="77"/>
      <c r="AJ305" s="64"/>
    </row>
    <row r="306" spans="1:36" s="1" customFormat="1" ht="30.75" customHeight="1" x14ac:dyDescent="0.3">
      <c r="A306" s="175">
        <v>68</v>
      </c>
      <c r="B306" s="84" t="s">
        <v>291</v>
      </c>
      <c r="C306" s="105">
        <v>1950</v>
      </c>
      <c r="D306" s="105"/>
      <c r="E306" s="105" t="s">
        <v>33</v>
      </c>
      <c r="F306" s="105">
        <v>2</v>
      </c>
      <c r="G306" s="105">
        <v>2</v>
      </c>
      <c r="H306" s="95">
        <v>562.6</v>
      </c>
      <c r="I306" s="98">
        <v>513</v>
      </c>
      <c r="J306" s="95">
        <v>162</v>
      </c>
      <c r="K306" s="95">
        <v>351</v>
      </c>
      <c r="L306" s="107">
        <v>38</v>
      </c>
      <c r="M306" s="97">
        <f>SUM('Прил.1.2-реестр МКД'!E298)</f>
        <v>1342239.04</v>
      </c>
      <c r="N306" s="97">
        <v>0</v>
      </c>
      <c r="O306" s="97">
        <v>0</v>
      </c>
      <c r="P306" s="97">
        <v>0</v>
      </c>
      <c r="Q306" s="185">
        <f t="shared" si="23"/>
        <v>1342239.04</v>
      </c>
      <c r="R306" s="98">
        <f t="shared" ref="R306:R308" si="43">M306/I306</f>
        <v>2616.4499999999998</v>
      </c>
      <c r="S306" s="106">
        <v>43830</v>
      </c>
      <c r="T306" s="73"/>
      <c r="U306" s="71"/>
      <c r="V306" s="71"/>
      <c r="W306" s="75"/>
      <c r="X306" s="75"/>
      <c r="Y306" s="75"/>
      <c r="Z306" s="75"/>
      <c r="AA306" s="76"/>
      <c r="AB306" s="69"/>
      <c r="AC306" s="69"/>
      <c r="AD306" s="69"/>
      <c r="AE306" s="69"/>
      <c r="AF306" s="70"/>
      <c r="AG306" s="69"/>
      <c r="AH306" s="69"/>
      <c r="AI306" s="77"/>
      <c r="AJ306" s="64"/>
    </row>
    <row r="307" spans="1:36" s="1" customFormat="1" ht="30.75" customHeight="1" x14ac:dyDescent="0.3">
      <c r="A307" s="175">
        <v>69</v>
      </c>
      <c r="B307" s="84" t="s">
        <v>292</v>
      </c>
      <c r="C307" s="105">
        <v>1952</v>
      </c>
      <c r="D307" s="105"/>
      <c r="E307" s="105" t="s">
        <v>33</v>
      </c>
      <c r="F307" s="105">
        <v>2</v>
      </c>
      <c r="G307" s="105">
        <v>1</v>
      </c>
      <c r="H307" s="95">
        <v>247.7</v>
      </c>
      <c r="I307" s="98">
        <v>223</v>
      </c>
      <c r="J307" s="95">
        <v>0</v>
      </c>
      <c r="K307" s="95">
        <v>223</v>
      </c>
      <c r="L307" s="107">
        <v>13</v>
      </c>
      <c r="M307" s="97">
        <f>SUM('Прил.1.2-реестр МКД'!E299)</f>
        <v>449329.39</v>
      </c>
      <c r="N307" s="97">
        <v>0</v>
      </c>
      <c r="O307" s="97">
        <v>0</v>
      </c>
      <c r="P307" s="97">
        <v>0</v>
      </c>
      <c r="Q307" s="185">
        <f t="shared" si="23"/>
        <v>449329.39</v>
      </c>
      <c r="R307" s="98">
        <f t="shared" si="43"/>
        <v>2014.93</v>
      </c>
      <c r="S307" s="106">
        <v>43830</v>
      </c>
      <c r="T307" s="73"/>
      <c r="U307" s="71"/>
      <c r="V307" s="71"/>
      <c r="W307" s="75"/>
      <c r="X307" s="75"/>
      <c r="Y307" s="75"/>
      <c r="Z307" s="75"/>
      <c r="AA307" s="76"/>
      <c r="AB307" s="69"/>
      <c r="AC307" s="69"/>
      <c r="AD307" s="69"/>
      <c r="AE307" s="69"/>
      <c r="AF307" s="70"/>
      <c r="AG307" s="69"/>
      <c r="AH307" s="69"/>
      <c r="AI307" s="77"/>
      <c r="AJ307" s="64"/>
    </row>
    <row r="308" spans="1:36" s="1" customFormat="1" ht="30.75" customHeight="1" x14ac:dyDescent="0.3">
      <c r="A308" s="175">
        <v>70</v>
      </c>
      <c r="B308" s="84" t="s">
        <v>120</v>
      </c>
      <c r="C308" s="105">
        <v>1952</v>
      </c>
      <c r="D308" s="105"/>
      <c r="E308" s="105" t="s">
        <v>33</v>
      </c>
      <c r="F308" s="105">
        <v>2</v>
      </c>
      <c r="G308" s="105">
        <v>1</v>
      </c>
      <c r="H308" s="95">
        <v>434.5</v>
      </c>
      <c r="I308" s="98">
        <v>389</v>
      </c>
      <c r="J308" s="95">
        <v>0</v>
      </c>
      <c r="K308" s="95">
        <v>389</v>
      </c>
      <c r="L308" s="107">
        <v>19</v>
      </c>
      <c r="M308" s="97">
        <f>SUM('Прил.1.2-реестр МКД'!E300)</f>
        <v>965161.72</v>
      </c>
      <c r="N308" s="97">
        <v>0</v>
      </c>
      <c r="O308" s="97">
        <v>0</v>
      </c>
      <c r="P308" s="97">
        <v>0</v>
      </c>
      <c r="Q308" s="185">
        <f t="shared" si="23"/>
        <v>965161.72</v>
      </c>
      <c r="R308" s="98">
        <f t="shared" si="43"/>
        <v>2481.14</v>
      </c>
      <c r="S308" s="106">
        <v>43830</v>
      </c>
      <c r="T308" s="73"/>
      <c r="U308" s="71"/>
      <c r="V308" s="71"/>
      <c r="W308" s="75"/>
      <c r="X308" s="75"/>
      <c r="Y308" s="75"/>
      <c r="Z308" s="75"/>
      <c r="AA308" s="76"/>
      <c r="AB308" s="69"/>
      <c r="AC308" s="69"/>
      <c r="AD308" s="69"/>
      <c r="AE308" s="69"/>
      <c r="AF308" s="70"/>
      <c r="AG308" s="69"/>
      <c r="AH308" s="69"/>
      <c r="AI308" s="77"/>
      <c r="AJ308" s="64"/>
    </row>
    <row r="309" spans="1:36" s="1" customFormat="1" ht="30.75" customHeight="1" x14ac:dyDescent="0.3">
      <c r="A309" s="175">
        <v>71</v>
      </c>
      <c r="B309" s="104" t="s">
        <v>424</v>
      </c>
      <c r="C309" s="128">
        <v>1961</v>
      </c>
      <c r="D309" s="128"/>
      <c r="E309" s="79" t="s">
        <v>33</v>
      </c>
      <c r="F309" s="96">
        <v>5</v>
      </c>
      <c r="G309" s="103">
        <v>2</v>
      </c>
      <c r="H309" s="98">
        <v>1710.3</v>
      </c>
      <c r="I309" s="98">
        <v>1577.7</v>
      </c>
      <c r="J309" s="97">
        <v>82.5</v>
      </c>
      <c r="K309" s="98">
        <v>1495.2</v>
      </c>
      <c r="L309" s="109">
        <v>90</v>
      </c>
      <c r="M309" s="97">
        <f>SUM('Прил.1.2-реестр МКД'!E301)</f>
        <v>2243009.5699999998</v>
      </c>
      <c r="N309" s="95">
        <v>0</v>
      </c>
      <c r="O309" s="95">
        <v>0</v>
      </c>
      <c r="P309" s="95">
        <v>0</v>
      </c>
      <c r="Q309" s="97">
        <f>M309</f>
        <v>2243009.5699999998</v>
      </c>
      <c r="R309" s="122">
        <f>M309/I309</f>
        <v>1421.7</v>
      </c>
      <c r="S309" s="106">
        <v>43830</v>
      </c>
      <c r="T309" s="73"/>
      <c r="U309" s="71"/>
      <c r="V309" s="71"/>
      <c r="W309" s="75"/>
      <c r="X309" s="75"/>
      <c r="Y309" s="75"/>
      <c r="Z309" s="75"/>
      <c r="AA309" s="76"/>
      <c r="AB309" s="69"/>
      <c r="AC309" s="69"/>
      <c r="AD309" s="69"/>
      <c r="AE309" s="69"/>
      <c r="AF309" s="70"/>
      <c r="AG309" s="69"/>
      <c r="AH309" s="69"/>
      <c r="AI309" s="77"/>
      <c r="AJ309" s="64"/>
    </row>
    <row r="310" spans="1:36" s="1" customFormat="1" ht="30.75" customHeight="1" x14ac:dyDescent="0.3">
      <c r="A310" s="175">
        <v>72</v>
      </c>
      <c r="B310" s="127" t="s">
        <v>359</v>
      </c>
      <c r="C310" s="128">
        <v>1986</v>
      </c>
      <c r="D310" s="105"/>
      <c r="E310" s="79" t="s">
        <v>33</v>
      </c>
      <c r="F310" s="96">
        <v>5</v>
      </c>
      <c r="G310" s="103">
        <v>9</v>
      </c>
      <c r="H310" s="98">
        <v>7775.4</v>
      </c>
      <c r="I310" s="98">
        <v>5625.4</v>
      </c>
      <c r="J310" s="97">
        <v>203.4</v>
      </c>
      <c r="K310" s="98">
        <v>5421.1</v>
      </c>
      <c r="L310" s="109">
        <v>290</v>
      </c>
      <c r="M310" s="97">
        <f>SUM('Прил.1.2-реестр МКД'!E302)</f>
        <v>4117631.02</v>
      </c>
      <c r="N310" s="97">
        <v>0</v>
      </c>
      <c r="O310" s="97">
        <v>0</v>
      </c>
      <c r="P310" s="97">
        <v>0</v>
      </c>
      <c r="Q310" s="97">
        <f>M310</f>
        <v>4117631.02</v>
      </c>
      <c r="R310" s="98">
        <f t="shared" si="24"/>
        <v>731.97</v>
      </c>
      <c r="S310" s="106">
        <v>43830</v>
      </c>
      <c r="T310" s="73"/>
      <c r="U310" s="71"/>
      <c r="V310" s="71"/>
      <c r="W310" s="75"/>
      <c r="X310" s="75"/>
      <c r="Y310" s="75"/>
      <c r="Z310" s="75"/>
      <c r="AA310" s="76"/>
      <c r="AB310" s="69"/>
      <c r="AC310" s="69"/>
      <c r="AD310" s="69"/>
      <c r="AE310" s="69"/>
      <c r="AF310" s="70"/>
      <c r="AG310" s="69"/>
      <c r="AH310" s="69"/>
      <c r="AI310" s="77"/>
      <c r="AJ310" s="64"/>
    </row>
    <row r="311" spans="1:36" s="1" customFormat="1" ht="30.75" customHeight="1" x14ac:dyDescent="0.3">
      <c r="A311" s="175">
        <v>73</v>
      </c>
      <c r="B311" s="104" t="s">
        <v>444</v>
      </c>
      <c r="C311" s="140">
        <v>1967</v>
      </c>
      <c r="D311" s="105"/>
      <c r="E311" s="141" t="s">
        <v>34</v>
      </c>
      <c r="F311" s="142">
        <v>5</v>
      </c>
      <c r="G311" s="143">
        <v>6</v>
      </c>
      <c r="H311" s="139">
        <v>4730.5</v>
      </c>
      <c r="I311" s="144">
        <v>4281.8999999999996</v>
      </c>
      <c r="J311" s="122">
        <v>0</v>
      </c>
      <c r="K311" s="139">
        <f>I311-J311</f>
        <v>4281.8999999999996</v>
      </c>
      <c r="L311" s="145">
        <v>182</v>
      </c>
      <c r="M311" s="97">
        <f>SUM('Прил.1.2-реестр МКД'!E303)</f>
        <v>4263733.8899999997</v>
      </c>
      <c r="N311" s="97">
        <v>0</v>
      </c>
      <c r="O311" s="97">
        <v>0</v>
      </c>
      <c r="P311" s="97">
        <v>0</v>
      </c>
      <c r="Q311" s="97">
        <f>M311</f>
        <v>4263733.8899999997</v>
      </c>
      <c r="R311" s="98">
        <f t="shared" si="24"/>
        <v>995.76</v>
      </c>
      <c r="S311" s="106">
        <v>43830</v>
      </c>
      <c r="T311" s="11"/>
      <c r="U311" s="23"/>
      <c r="V311" s="23"/>
      <c r="W311" s="24"/>
      <c r="X311" s="24"/>
      <c r="Y311" s="27"/>
      <c r="Z311" s="24"/>
      <c r="AA311" s="28"/>
      <c r="AB311" s="26"/>
      <c r="AC311" s="26"/>
      <c r="AD311" s="26"/>
      <c r="AE311" s="26"/>
      <c r="AF311" s="25"/>
      <c r="AG311" s="26"/>
      <c r="AH311" s="26"/>
      <c r="AI311" s="66"/>
      <c r="AJ311" s="64"/>
    </row>
    <row r="312" spans="1:36" s="1" customFormat="1" ht="30.75" customHeight="1" x14ac:dyDescent="0.3">
      <c r="A312" s="175">
        <v>74</v>
      </c>
      <c r="B312" s="104" t="s">
        <v>338</v>
      </c>
      <c r="C312" s="105">
        <v>1968</v>
      </c>
      <c r="D312" s="128"/>
      <c r="E312" s="105" t="s">
        <v>34</v>
      </c>
      <c r="F312" s="105">
        <v>5</v>
      </c>
      <c r="G312" s="105">
        <v>6</v>
      </c>
      <c r="H312" s="97">
        <v>4851.8</v>
      </c>
      <c r="I312" s="97">
        <v>4399</v>
      </c>
      <c r="J312" s="95">
        <v>203</v>
      </c>
      <c r="K312" s="95">
        <v>4196</v>
      </c>
      <c r="L312" s="96">
        <v>199</v>
      </c>
      <c r="M312" s="97">
        <f>SUM('Прил.1.2-реестр МКД'!E304)</f>
        <v>2607255.4300000002</v>
      </c>
      <c r="N312" s="98">
        <v>0</v>
      </c>
      <c r="O312" s="98">
        <v>0</v>
      </c>
      <c r="P312" s="97">
        <v>0</v>
      </c>
      <c r="Q312" s="98">
        <f>M312-O312</f>
        <v>2607255.4300000002</v>
      </c>
      <c r="R312" s="122">
        <f>M312/I312</f>
        <v>592.69000000000005</v>
      </c>
      <c r="S312" s="106">
        <v>43830</v>
      </c>
      <c r="T312" s="73"/>
      <c r="U312" s="71"/>
      <c r="V312" s="71"/>
      <c r="W312" s="75"/>
      <c r="X312" s="75"/>
      <c r="Y312" s="75"/>
      <c r="Z312" s="75"/>
      <c r="AA312" s="76"/>
      <c r="AB312" s="69"/>
      <c r="AC312" s="69"/>
      <c r="AD312" s="69"/>
      <c r="AE312" s="69"/>
      <c r="AF312" s="70"/>
      <c r="AG312" s="69"/>
      <c r="AH312" s="69"/>
      <c r="AI312" s="77"/>
      <c r="AJ312" s="64"/>
    </row>
    <row r="313" spans="1:36" s="1" customFormat="1" ht="30.75" customHeight="1" x14ac:dyDescent="0.3">
      <c r="A313" s="175">
        <v>75</v>
      </c>
      <c r="B313" s="84" t="s">
        <v>294</v>
      </c>
      <c r="C313" s="146">
        <v>1938</v>
      </c>
      <c r="D313" s="105"/>
      <c r="E313" s="105" t="s">
        <v>33</v>
      </c>
      <c r="F313" s="105">
        <v>11</v>
      </c>
      <c r="G313" s="105">
        <v>8</v>
      </c>
      <c r="H313" s="95">
        <v>7622</v>
      </c>
      <c r="I313" s="98">
        <v>6724</v>
      </c>
      <c r="J313" s="95">
        <v>0</v>
      </c>
      <c r="K313" s="95">
        <v>6582</v>
      </c>
      <c r="L313" s="147">
        <v>207</v>
      </c>
      <c r="M313" s="97">
        <f>SUM('Прил.1.2-реестр МКД'!E305)</f>
        <v>8786951.7899999991</v>
      </c>
      <c r="N313" s="97">
        <v>0</v>
      </c>
      <c r="O313" s="97">
        <v>0</v>
      </c>
      <c r="P313" s="97">
        <v>0</v>
      </c>
      <c r="Q313" s="98">
        <f t="shared" ref="Q313" si="44">M313</f>
        <v>8786951.7899999991</v>
      </c>
      <c r="R313" s="98">
        <f t="shared" ref="R313" si="45">M313/I313</f>
        <v>1306.8</v>
      </c>
      <c r="S313" s="106">
        <v>43830</v>
      </c>
      <c r="T313" s="73"/>
      <c r="U313" s="71"/>
      <c r="V313" s="71"/>
      <c r="W313" s="75"/>
      <c r="X313" s="75"/>
      <c r="Y313" s="75"/>
      <c r="Z313" s="75"/>
      <c r="AA313" s="76"/>
      <c r="AB313" s="69"/>
      <c r="AC313" s="69"/>
      <c r="AD313" s="69"/>
      <c r="AE313" s="69"/>
      <c r="AF313" s="70"/>
      <c r="AG313" s="69"/>
      <c r="AH313" s="69"/>
      <c r="AI313" s="77"/>
      <c r="AJ313" s="64"/>
    </row>
    <row r="314" spans="1:36" s="1" customFormat="1" ht="30.75" customHeight="1" x14ac:dyDescent="0.3">
      <c r="A314" s="175">
        <v>76</v>
      </c>
      <c r="B314" s="104" t="s">
        <v>440</v>
      </c>
      <c r="C314" s="128">
        <v>1967</v>
      </c>
      <c r="D314" s="105"/>
      <c r="E314" s="79" t="s">
        <v>33</v>
      </c>
      <c r="F314" s="96">
        <v>5</v>
      </c>
      <c r="G314" s="103">
        <v>6</v>
      </c>
      <c r="H314" s="98">
        <v>4980.8999999999996</v>
      </c>
      <c r="I314" s="98">
        <v>4514</v>
      </c>
      <c r="J314" s="97">
        <v>130.9</v>
      </c>
      <c r="K314" s="98">
        <f>I314-J314</f>
        <v>4383.1000000000004</v>
      </c>
      <c r="L314" s="109">
        <v>200</v>
      </c>
      <c r="M314" s="97">
        <f>SUM('Прил.1.2-реестр МКД'!E306)</f>
        <v>4506433.46</v>
      </c>
      <c r="N314" s="95">
        <v>0</v>
      </c>
      <c r="O314" s="95">
        <v>0</v>
      </c>
      <c r="P314" s="95">
        <v>0</v>
      </c>
      <c r="Q314" s="97">
        <f>M314</f>
        <v>4506433.46</v>
      </c>
      <c r="R314" s="98">
        <f t="shared" si="24"/>
        <v>998.32</v>
      </c>
      <c r="S314" s="106">
        <v>43830</v>
      </c>
      <c r="T314" s="73"/>
      <c r="U314" s="71"/>
      <c r="V314" s="71"/>
      <c r="W314" s="75"/>
      <c r="X314" s="75"/>
      <c r="Y314" s="75"/>
      <c r="Z314" s="75"/>
      <c r="AA314" s="76"/>
      <c r="AB314" s="69"/>
      <c r="AC314" s="69"/>
      <c r="AD314" s="69"/>
      <c r="AE314" s="69"/>
      <c r="AF314" s="70"/>
      <c r="AG314" s="69"/>
      <c r="AH314" s="69"/>
      <c r="AI314" s="77"/>
      <c r="AJ314" s="64"/>
    </row>
    <row r="315" spans="1:36" s="1" customFormat="1" ht="30.75" customHeight="1" x14ac:dyDescent="0.3">
      <c r="A315" s="175">
        <v>77</v>
      </c>
      <c r="B315" s="84" t="s">
        <v>127</v>
      </c>
      <c r="C315" s="105">
        <v>1950</v>
      </c>
      <c r="D315" s="105"/>
      <c r="E315" s="105" t="s">
        <v>33</v>
      </c>
      <c r="F315" s="105">
        <v>2</v>
      </c>
      <c r="G315" s="105">
        <v>2</v>
      </c>
      <c r="H315" s="95">
        <v>708</v>
      </c>
      <c r="I315" s="98">
        <v>660</v>
      </c>
      <c r="J315" s="95">
        <v>0</v>
      </c>
      <c r="K315" s="95">
        <v>609</v>
      </c>
      <c r="L315" s="96">
        <v>27</v>
      </c>
      <c r="M315" s="97">
        <f>SUM('Прил.1.2-реестр МКД'!E307)</f>
        <v>1534449.96</v>
      </c>
      <c r="N315" s="97">
        <v>0</v>
      </c>
      <c r="O315" s="97">
        <v>0</v>
      </c>
      <c r="P315" s="97">
        <v>0</v>
      </c>
      <c r="Q315" s="97">
        <f t="shared" ref="Q315:Q318" si="46">M315</f>
        <v>1534449.96</v>
      </c>
      <c r="R315" s="98">
        <f t="shared" ref="R315:R316" si="47">M315/I315</f>
        <v>2324.92</v>
      </c>
      <c r="S315" s="106">
        <v>43830</v>
      </c>
      <c r="T315" s="73"/>
      <c r="U315" s="71"/>
      <c r="V315" s="71"/>
      <c r="W315" s="75"/>
      <c r="X315" s="75"/>
      <c r="Y315" s="75"/>
      <c r="Z315" s="75"/>
      <c r="AA315" s="76"/>
      <c r="AB315" s="69"/>
      <c r="AC315" s="69"/>
      <c r="AD315" s="69"/>
      <c r="AE315" s="69"/>
      <c r="AF315" s="70"/>
      <c r="AG315" s="69"/>
      <c r="AH315" s="69"/>
      <c r="AI315" s="77"/>
      <c r="AJ315" s="64"/>
    </row>
    <row r="316" spans="1:36" s="1" customFormat="1" ht="30.75" customHeight="1" x14ac:dyDescent="0.3">
      <c r="A316" s="175">
        <v>78</v>
      </c>
      <c r="B316" s="127" t="s">
        <v>228</v>
      </c>
      <c r="C316" s="128">
        <v>1953</v>
      </c>
      <c r="D316" s="105"/>
      <c r="E316" s="79" t="s">
        <v>33</v>
      </c>
      <c r="F316" s="96">
        <v>2</v>
      </c>
      <c r="G316" s="103">
        <v>2</v>
      </c>
      <c r="H316" s="108">
        <v>417.9</v>
      </c>
      <c r="I316" s="98">
        <v>376</v>
      </c>
      <c r="J316" s="95">
        <v>0</v>
      </c>
      <c r="K316" s="108">
        <v>376</v>
      </c>
      <c r="L316" s="109">
        <v>20</v>
      </c>
      <c r="M316" s="97">
        <f>SUM('Прил.1.2-реестр МКД'!E308)</f>
        <v>1007089.21</v>
      </c>
      <c r="N316" s="97">
        <v>0</v>
      </c>
      <c r="O316" s="97">
        <v>0</v>
      </c>
      <c r="P316" s="97">
        <v>0</v>
      </c>
      <c r="Q316" s="97">
        <f t="shared" si="46"/>
        <v>1007089.21</v>
      </c>
      <c r="R316" s="98">
        <f t="shared" si="47"/>
        <v>2678.43</v>
      </c>
      <c r="S316" s="106">
        <v>43830</v>
      </c>
      <c r="T316" s="73"/>
      <c r="U316" s="71"/>
      <c r="V316" s="71"/>
      <c r="W316" s="75"/>
      <c r="X316" s="75"/>
      <c r="Y316" s="75"/>
      <c r="Z316" s="75"/>
      <c r="AA316" s="76"/>
      <c r="AB316" s="69"/>
      <c r="AC316" s="69"/>
      <c r="AD316" s="69"/>
      <c r="AE316" s="69"/>
      <c r="AF316" s="70"/>
      <c r="AG316" s="69"/>
      <c r="AH316" s="69"/>
      <c r="AI316" s="77"/>
      <c r="AJ316" s="64"/>
    </row>
    <row r="317" spans="1:36" s="1" customFormat="1" ht="30.75" customHeight="1" x14ac:dyDescent="0.3">
      <c r="A317" s="175">
        <v>79</v>
      </c>
      <c r="B317" s="104" t="s">
        <v>263</v>
      </c>
      <c r="C317" s="105">
        <v>1954</v>
      </c>
      <c r="D317" s="105"/>
      <c r="E317" s="105" t="s">
        <v>33</v>
      </c>
      <c r="F317" s="105">
        <v>2</v>
      </c>
      <c r="G317" s="105">
        <v>2</v>
      </c>
      <c r="H317" s="97">
        <v>430.7</v>
      </c>
      <c r="I317" s="97">
        <v>382</v>
      </c>
      <c r="J317" s="95">
        <v>0</v>
      </c>
      <c r="K317" s="95">
        <v>382</v>
      </c>
      <c r="L317" s="96">
        <v>26</v>
      </c>
      <c r="M317" s="97">
        <f>SUM('Прил.1.2-реестр МКД'!E309)</f>
        <v>763166.87</v>
      </c>
      <c r="N317" s="98">
        <v>0</v>
      </c>
      <c r="O317" s="98">
        <v>0</v>
      </c>
      <c r="P317" s="97">
        <v>0</v>
      </c>
      <c r="Q317" s="97">
        <f t="shared" si="46"/>
        <v>763166.87</v>
      </c>
      <c r="R317" s="98">
        <f t="shared" si="24"/>
        <v>1997.82</v>
      </c>
      <c r="S317" s="106">
        <v>43830</v>
      </c>
      <c r="T317" s="73"/>
      <c r="U317" s="71"/>
      <c r="V317" s="71"/>
      <c r="W317" s="75"/>
      <c r="X317" s="75"/>
      <c r="Y317" s="75"/>
      <c r="Z317" s="75"/>
      <c r="AA317" s="76"/>
      <c r="AB317" s="69"/>
      <c r="AC317" s="69"/>
      <c r="AD317" s="69"/>
      <c r="AE317" s="69"/>
      <c r="AF317" s="70"/>
      <c r="AG317" s="69"/>
      <c r="AH317" s="69"/>
      <c r="AI317" s="77"/>
      <c r="AJ317" s="64"/>
    </row>
    <row r="318" spans="1:36" s="1" customFormat="1" ht="30.75" customHeight="1" x14ac:dyDescent="0.3">
      <c r="A318" s="175">
        <v>80</v>
      </c>
      <c r="B318" s="127" t="s">
        <v>344</v>
      </c>
      <c r="C318" s="128">
        <v>1953</v>
      </c>
      <c r="D318" s="105"/>
      <c r="E318" s="79" t="s">
        <v>33</v>
      </c>
      <c r="F318" s="96">
        <v>2</v>
      </c>
      <c r="G318" s="103">
        <v>2</v>
      </c>
      <c r="H318" s="108">
        <v>452.3</v>
      </c>
      <c r="I318" s="98">
        <v>401</v>
      </c>
      <c r="J318" s="95">
        <v>65</v>
      </c>
      <c r="K318" s="108">
        <v>336</v>
      </c>
      <c r="L318" s="109">
        <v>19</v>
      </c>
      <c r="M318" s="97">
        <f>SUM('Прил.1.2-реестр МКД'!E310)</f>
        <v>1001829.6</v>
      </c>
      <c r="N318" s="97">
        <v>0</v>
      </c>
      <c r="O318" s="97">
        <v>0</v>
      </c>
      <c r="P318" s="97">
        <v>0</v>
      </c>
      <c r="Q318" s="97">
        <f t="shared" si="46"/>
        <v>1001829.6</v>
      </c>
      <c r="R318" s="98">
        <f t="shared" ref="R318:R322" si="48">M318/I318</f>
        <v>2498.33</v>
      </c>
      <c r="S318" s="106">
        <v>43830</v>
      </c>
      <c r="T318" s="73"/>
      <c r="U318" s="71"/>
      <c r="V318" s="71"/>
      <c r="W318" s="75"/>
      <c r="X318" s="75"/>
      <c r="Y318" s="75"/>
      <c r="Z318" s="75"/>
      <c r="AA318" s="76"/>
      <c r="AB318" s="69"/>
      <c r="AC318" s="69"/>
      <c r="AD318" s="69"/>
      <c r="AE318" s="69"/>
      <c r="AF318" s="70"/>
      <c r="AG318" s="69"/>
      <c r="AH318" s="69"/>
      <c r="AI318" s="77"/>
      <c r="AJ318" s="64"/>
    </row>
    <row r="319" spans="1:36" s="1" customFormat="1" ht="30.75" customHeight="1" x14ac:dyDescent="0.3">
      <c r="A319" s="175">
        <v>81</v>
      </c>
      <c r="B319" s="127" t="s">
        <v>229</v>
      </c>
      <c r="C319" s="128">
        <v>1953</v>
      </c>
      <c r="D319" s="105"/>
      <c r="E319" s="79" t="s">
        <v>33</v>
      </c>
      <c r="F319" s="96">
        <v>2</v>
      </c>
      <c r="G319" s="103">
        <v>2</v>
      </c>
      <c r="H319" s="95">
        <v>433.8</v>
      </c>
      <c r="I319" s="98">
        <v>389</v>
      </c>
      <c r="J319" s="95">
        <v>54</v>
      </c>
      <c r="K319" s="95">
        <v>335</v>
      </c>
      <c r="L319" s="96">
        <v>20</v>
      </c>
      <c r="M319" s="97">
        <f>SUM('Прил.1.2-реестр МКД'!E311)</f>
        <v>214895.41</v>
      </c>
      <c r="N319" s="97">
        <v>0</v>
      </c>
      <c r="O319" s="97">
        <v>0</v>
      </c>
      <c r="P319" s="97">
        <v>0</v>
      </c>
      <c r="Q319" s="98">
        <f t="shared" si="23"/>
        <v>214895.41</v>
      </c>
      <c r="R319" s="98">
        <f t="shared" si="48"/>
        <v>552.42999999999995</v>
      </c>
      <c r="S319" s="106">
        <v>43830</v>
      </c>
      <c r="T319" s="73"/>
      <c r="U319" s="71"/>
      <c r="V319" s="71"/>
      <c r="W319" s="75"/>
      <c r="X319" s="75"/>
      <c r="Y319" s="75"/>
      <c r="Z319" s="75"/>
      <c r="AA319" s="76"/>
      <c r="AB319" s="69"/>
      <c r="AC319" s="69"/>
      <c r="AD319" s="69"/>
      <c r="AE319" s="69"/>
      <c r="AF319" s="70"/>
      <c r="AG319" s="69"/>
      <c r="AH319" s="69"/>
      <c r="AI319" s="77"/>
      <c r="AJ319" s="64"/>
    </row>
    <row r="320" spans="1:36" s="1" customFormat="1" ht="30.75" customHeight="1" x14ac:dyDescent="0.3">
      <c r="A320" s="175">
        <v>82</v>
      </c>
      <c r="B320" s="84" t="s">
        <v>138</v>
      </c>
      <c r="C320" s="105">
        <v>1952</v>
      </c>
      <c r="D320" s="105"/>
      <c r="E320" s="105" t="s">
        <v>33</v>
      </c>
      <c r="F320" s="105">
        <v>2</v>
      </c>
      <c r="G320" s="105">
        <v>1</v>
      </c>
      <c r="H320" s="95">
        <v>255.6</v>
      </c>
      <c r="I320" s="98">
        <v>230</v>
      </c>
      <c r="J320" s="95">
        <v>0</v>
      </c>
      <c r="K320" s="95">
        <v>230</v>
      </c>
      <c r="L320" s="107">
        <v>13</v>
      </c>
      <c r="M320" s="97">
        <f>SUM('Прил.1.2-реестр МКД'!E312)</f>
        <v>463660.04</v>
      </c>
      <c r="N320" s="97">
        <v>0</v>
      </c>
      <c r="O320" s="97">
        <v>0</v>
      </c>
      <c r="P320" s="97">
        <v>0</v>
      </c>
      <c r="Q320" s="185">
        <f t="shared" si="23"/>
        <v>463660.04</v>
      </c>
      <c r="R320" s="98">
        <f t="shared" si="48"/>
        <v>2015.91</v>
      </c>
      <c r="S320" s="106">
        <v>43830</v>
      </c>
      <c r="T320" s="73"/>
      <c r="U320" s="71"/>
      <c r="V320" s="71"/>
      <c r="W320" s="75"/>
      <c r="X320" s="75"/>
      <c r="Y320" s="75"/>
      <c r="Z320" s="75"/>
      <c r="AA320" s="76"/>
      <c r="AB320" s="69"/>
      <c r="AC320" s="69"/>
      <c r="AD320" s="69"/>
      <c r="AE320" s="69"/>
      <c r="AF320" s="70"/>
      <c r="AG320" s="69"/>
      <c r="AH320" s="69"/>
      <c r="AI320" s="77"/>
      <c r="AJ320" s="64"/>
    </row>
    <row r="321" spans="1:36" s="1" customFormat="1" ht="30.75" customHeight="1" x14ac:dyDescent="0.3">
      <c r="A321" s="175">
        <v>83</v>
      </c>
      <c r="B321" s="84" t="s">
        <v>136</v>
      </c>
      <c r="C321" s="105">
        <v>1952</v>
      </c>
      <c r="D321" s="105"/>
      <c r="E321" s="105" t="s">
        <v>33</v>
      </c>
      <c r="F321" s="105">
        <v>2</v>
      </c>
      <c r="G321" s="105">
        <v>1</v>
      </c>
      <c r="H321" s="95">
        <v>242.3</v>
      </c>
      <c r="I321" s="97">
        <v>218</v>
      </c>
      <c r="J321" s="95">
        <v>0</v>
      </c>
      <c r="K321" s="95">
        <v>218</v>
      </c>
      <c r="L321" s="107">
        <v>9</v>
      </c>
      <c r="M321" s="97">
        <f>SUM('Прил.1.2-реестр МКД'!E313)</f>
        <v>384592.03</v>
      </c>
      <c r="N321" s="98">
        <v>0</v>
      </c>
      <c r="O321" s="97">
        <v>0</v>
      </c>
      <c r="P321" s="97">
        <v>0</v>
      </c>
      <c r="Q321" s="185">
        <f t="shared" si="23"/>
        <v>384592.03</v>
      </c>
      <c r="R321" s="98">
        <f t="shared" si="48"/>
        <v>1764.18</v>
      </c>
      <c r="S321" s="106">
        <v>43830</v>
      </c>
      <c r="T321" s="73"/>
      <c r="U321" s="71"/>
      <c r="V321" s="71"/>
      <c r="W321" s="75"/>
      <c r="X321" s="75"/>
      <c r="Y321" s="75"/>
      <c r="Z321" s="75"/>
      <c r="AA321" s="76"/>
      <c r="AB321" s="69"/>
      <c r="AC321" s="69"/>
      <c r="AD321" s="69"/>
      <c r="AE321" s="69"/>
      <c r="AF321" s="70"/>
      <c r="AG321" s="69"/>
      <c r="AH321" s="69"/>
      <c r="AI321" s="77"/>
      <c r="AJ321" s="64"/>
    </row>
    <row r="322" spans="1:36" s="1" customFormat="1" ht="30.75" customHeight="1" x14ac:dyDescent="0.3">
      <c r="A322" s="175">
        <v>84</v>
      </c>
      <c r="B322" s="127" t="s">
        <v>342</v>
      </c>
      <c r="C322" s="128">
        <v>1953</v>
      </c>
      <c r="D322" s="105"/>
      <c r="E322" s="79" t="s">
        <v>33</v>
      </c>
      <c r="F322" s="96">
        <v>5</v>
      </c>
      <c r="G322" s="103">
        <v>6</v>
      </c>
      <c r="H322" s="108">
        <v>5276.5</v>
      </c>
      <c r="I322" s="98">
        <v>4654</v>
      </c>
      <c r="J322" s="95">
        <v>88</v>
      </c>
      <c r="K322" s="108">
        <v>4217</v>
      </c>
      <c r="L322" s="109">
        <v>154</v>
      </c>
      <c r="M322" s="97">
        <f>SUM('Прил.1.2-реестр МКД'!E314)</f>
        <v>5949895.8399999999</v>
      </c>
      <c r="N322" s="97">
        <v>0</v>
      </c>
      <c r="O322" s="97">
        <v>0</v>
      </c>
      <c r="P322" s="97">
        <v>0</v>
      </c>
      <c r="Q322" s="98">
        <f t="shared" si="23"/>
        <v>5949895.8399999999</v>
      </c>
      <c r="R322" s="98">
        <f t="shared" si="48"/>
        <v>1278.45</v>
      </c>
      <c r="S322" s="106">
        <v>43830</v>
      </c>
      <c r="T322" s="73"/>
      <c r="U322" s="71"/>
      <c r="V322" s="71"/>
      <c r="W322" s="75"/>
      <c r="X322" s="75"/>
      <c r="Y322" s="75"/>
      <c r="Z322" s="75"/>
      <c r="AA322" s="76"/>
      <c r="AB322" s="69"/>
      <c r="AC322" s="69"/>
      <c r="AD322" s="69"/>
      <c r="AE322" s="69"/>
      <c r="AF322" s="70"/>
      <c r="AG322" s="69"/>
      <c r="AH322" s="69"/>
      <c r="AI322" s="77"/>
      <c r="AJ322" s="64"/>
    </row>
    <row r="323" spans="1:36" s="1" customFormat="1" ht="30.75" customHeight="1" x14ac:dyDescent="0.3">
      <c r="A323" s="175">
        <v>85</v>
      </c>
      <c r="B323" s="104" t="s">
        <v>445</v>
      </c>
      <c r="C323" s="128">
        <v>1953</v>
      </c>
      <c r="D323" s="105"/>
      <c r="E323" s="79" t="s">
        <v>33</v>
      </c>
      <c r="F323" s="96">
        <v>4</v>
      </c>
      <c r="G323" s="103">
        <v>3</v>
      </c>
      <c r="H323" s="98">
        <v>8767.2999999999993</v>
      </c>
      <c r="I323" s="138">
        <v>5533.1</v>
      </c>
      <c r="J323" s="97">
        <v>0</v>
      </c>
      <c r="K323" s="98">
        <f>I323-J323</f>
        <v>5533.1</v>
      </c>
      <c r="L323" s="109">
        <v>57</v>
      </c>
      <c r="M323" s="97">
        <f>SUM('Прил.1.2-реестр МКД'!E315)</f>
        <v>4711362.91</v>
      </c>
      <c r="N323" s="95">
        <v>0</v>
      </c>
      <c r="O323" s="95">
        <v>0</v>
      </c>
      <c r="P323" s="95">
        <v>0</v>
      </c>
      <c r="Q323" s="97">
        <f t="shared" si="23"/>
        <v>4711362.91</v>
      </c>
      <c r="R323" s="98">
        <f t="shared" si="24"/>
        <v>851.49</v>
      </c>
      <c r="S323" s="106">
        <v>43830</v>
      </c>
      <c r="T323" s="73"/>
      <c r="U323" s="71"/>
      <c r="V323" s="71"/>
      <c r="W323" s="75"/>
      <c r="X323" s="75"/>
      <c r="Y323" s="75"/>
      <c r="Z323" s="75"/>
      <c r="AA323" s="76"/>
      <c r="AB323" s="69"/>
      <c r="AC323" s="69"/>
      <c r="AD323" s="69"/>
      <c r="AE323" s="69"/>
      <c r="AF323" s="70"/>
      <c r="AG323" s="69"/>
      <c r="AH323" s="69"/>
      <c r="AI323" s="77"/>
      <c r="AJ323" s="64"/>
    </row>
    <row r="324" spans="1:36" s="1" customFormat="1" ht="30.75" customHeight="1" x14ac:dyDescent="0.3">
      <c r="A324" s="175">
        <v>86</v>
      </c>
      <c r="B324" s="84" t="s">
        <v>140</v>
      </c>
      <c r="C324" s="105">
        <v>1951</v>
      </c>
      <c r="D324" s="105"/>
      <c r="E324" s="105" t="s">
        <v>33</v>
      </c>
      <c r="F324" s="114">
        <v>5</v>
      </c>
      <c r="G324" s="114">
        <v>5</v>
      </c>
      <c r="H324" s="95">
        <v>4232.5</v>
      </c>
      <c r="I324" s="97">
        <v>3754</v>
      </c>
      <c r="J324" s="95">
        <v>45</v>
      </c>
      <c r="K324" s="95">
        <v>2439</v>
      </c>
      <c r="L324" s="96">
        <v>109</v>
      </c>
      <c r="M324" s="97">
        <f>SUM('Прил.1.2-реестр МКД'!E316)</f>
        <v>4958271.32</v>
      </c>
      <c r="N324" s="98">
        <v>0</v>
      </c>
      <c r="O324" s="97">
        <v>0</v>
      </c>
      <c r="P324" s="97">
        <v>0</v>
      </c>
      <c r="Q324" s="98">
        <f t="shared" si="23"/>
        <v>4958271.32</v>
      </c>
      <c r="R324" s="98">
        <f t="shared" ref="R324:R335" si="49">M324/I324</f>
        <v>1320.8</v>
      </c>
      <c r="S324" s="106">
        <v>43830</v>
      </c>
      <c r="T324" s="73"/>
      <c r="U324" s="71"/>
      <c r="V324" s="71"/>
      <c r="W324" s="75"/>
      <c r="X324" s="75"/>
      <c r="Y324" s="75"/>
      <c r="Z324" s="75"/>
      <c r="AA324" s="76"/>
      <c r="AB324" s="69"/>
      <c r="AC324" s="69"/>
      <c r="AD324" s="69"/>
      <c r="AE324" s="69"/>
      <c r="AF324" s="70"/>
      <c r="AG324" s="69"/>
      <c r="AH324" s="69"/>
      <c r="AI324" s="77"/>
      <c r="AJ324" s="64"/>
    </row>
    <row r="325" spans="1:36" s="1" customFormat="1" ht="30.75" customHeight="1" x14ac:dyDescent="0.3">
      <c r="A325" s="175">
        <v>87</v>
      </c>
      <c r="B325" s="127" t="s">
        <v>230</v>
      </c>
      <c r="C325" s="128">
        <v>1953</v>
      </c>
      <c r="D325" s="105"/>
      <c r="E325" s="79" t="s">
        <v>33</v>
      </c>
      <c r="F325" s="96">
        <v>4</v>
      </c>
      <c r="G325" s="103">
        <v>5</v>
      </c>
      <c r="H325" s="108">
        <v>4502.3</v>
      </c>
      <c r="I325" s="97">
        <v>4086</v>
      </c>
      <c r="J325" s="95">
        <v>56</v>
      </c>
      <c r="K325" s="108">
        <v>2893</v>
      </c>
      <c r="L325" s="109">
        <v>82</v>
      </c>
      <c r="M325" s="97">
        <f>SUM('Прил.1.2-реестр МКД'!E317)</f>
        <v>5352056.0199999996</v>
      </c>
      <c r="N325" s="98">
        <v>0</v>
      </c>
      <c r="O325" s="97">
        <v>0</v>
      </c>
      <c r="P325" s="97">
        <v>0</v>
      </c>
      <c r="Q325" s="98">
        <f t="shared" si="23"/>
        <v>5352056.0199999996</v>
      </c>
      <c r="R325" s="98">
        <f t="shared" si="49"/>
        <v>1309.8499999999999</v>
      </c>
      <c r="S325" s="106">
        <v>43830</v>
      </c>
      <c r="T325" s="73"/>
      <c r="U325" s="71"/>
      <c r="V325" s="71"/>
      <c r="W325" s="75"/>
      <c r="X325" s="75"/>
      <c r="Y325" s="75"/>
      <c r="Z325" s="75"/>
      <c r="AA325" s="76"/>
      <c r="AB325" s="69"/>
      <c r="AC325" s="69"/>
      <c r="AD325" s="69"/>
      <c r="AE325" s="69"/>
      <c r="AF325" s="70"/>
      <c r="AG325" s="69"/>
      <c r="AH325" s="69"/>
      <c r="AI325" s="77"/>
      <c r="AJ325" s="64"/>
    </row>
    <row r="326" spans="1:36" s="1" customFormat="1" ht="30.75" customHeight="1" x14ac:dyDescent="0.3">
      <c r="A326" s="175">
        <v>88</v>
      </c>
      <c r="B326" s="104" t="s">
        <v>264</v>
      </c>
      <c r="C326" s="105">
        <v>1956</v>
      </c>
      <c r="D326" s="105"/>
      <c r="E326" s="105" t="s">
        <v>33</v>
      </c>
      <c r="F326" s="105">
        <v>4</v>
      </c>
      <c r="G326" s="105">
        <v>3</v>
      </c>
      <c r="H326" s="97">
        <v>1934.4</v>
      </c>
      <c r="I326" s="97">
        <v>1736</v>
      </c>
      <c r="J326" s="95">
        <v>0</v>
      </c>
      <c r="K326" s="95">
        <v>1430</v>
      </c>
      <c r="L326" s="96">
        <v>49</v>
      </c>
      <c r="M326" s="97">
        <f>SUM('Прил.1.2-реестр МКД'!E318)</f>
        <v>2359806.2599999998</v>
      </c>
      <c r="N326" s="98">
        <v>0</v>
      </c>
      <c r="O326" s="98">
        <v>0</v>
      </c>
      <c r="P326" s="97">
        <v>0</v>
      </c>
      <c r="Q326" s="98">
        <f>M326</f>
        <v>2359806.2599999998</v>
      </c>
      <c r="R326" s="98">
        <f>SUM(M326/I326)</f>
        <v>1359.34</v>
      </c>
      <c r="S326" s="106">
        <v>43830</v>
      </c>
      <c r="T326" s="73"/>
      <c r="U326" s="71"/>
      <c r="V326" s="71"/>
      <c r="W326" s="75"/>
      <c r="X326" s="75"/>
      <c r="Y326" s="75"/>
      <c r="Z326" s="75"/>
      <c r="AA326" s="76"/>
      <c r="AB326" s="69"/>
      <c r="AC326" s="69"/>
      <c r="AD326" s="69"/>
      <c r="AE326" s="69"/>
      <c r="AF326" s="70"/>
      <c r="AG326" s="69"/>
      <c r="AH326" s="69"/>
      <c r="AI326" s="77"/>
      <c r="AJ326" s="64"/>
    </row>
    <row r="327" spans="1:36" s="1" customFormat="1" ht="30.75" customHeight="1" x14ac:dyDescent="0.3">
      <c r="A327" s="175">
        <v>89</v>
      </c>
      <c r="B327" s="127" t="s">
        <v>231</v>
      </c>
      <c r="C327" s="128">
        <v>1954</v>
      </c>
      <c r="D327" s="105"/>
      <c r="E327" s="79" t="s">
        <v>33</v>
      </c>
      <c r="F327" s="96">
        <v>5</v>
      </c>
      <c r="G327" s="103">
        <v>5</v>
      </c>
      <c r="H327" s="108">
        <v>4332.3999999999996</v>
      </c>
      <c r="I327" s="97">
        <v>3810</v>
      </c>
      <c r="J327" s="95">
        <v>0</v>
      </c>
      <c r="K327" s="108">
        <v>3261</v>
      </c>
      <c r="L327" s="109">
        <v>84</v>
      </c>
      <c r="M327" s="97">
        <f>SUM('Прил.1.2-реестр МКД'!E319)</f>
        <v>2294316</v>
      </c>
      <c r="N327" s="98">
        <v>0</v>
      </c>
      <c r="O327" s="97">
        <v>0</v>
      </c>
      <c r="P327" s="97">
        <v>0</v>
      </c>
      <c r="Q327" s="98">
        <f t="shared" si="23"/>
        <v>2294316</v>
      </c>
      <c r="R327" s="98">
        <f t="shared" si="49"/>
        <v>602.17999999999995</v>
      </c>
      <c r="S327" s="106">
        <v>43830</v>
      </c>
      <c r="T327" s="73"/>
      <c r="U327" s="71"/>
      <c r="V327" s="71"/>
      <c r="W327" s="75"/>
      <c r="X327" s="75"/>
      <c r="Y327" s="75"/>
      <c r="Z327" s="75"/>
      <c r="AA327" s="76"/>
      <c r="AB327" s="69"/>
      <c r="AC327" s="69"/>
      <c r="AD327" s="69"/>
      <c r="AE327" s="69"/>
      <c r="AF327" s="70"/>
      <c r="AG327" s="69"/>
      <c r="AH327" s="69"/>
      <c r="AI327" s="77"/>
      <c r="AJ327" s="64"/>
    </row>
    <row r="328" spans="1:36" s="1" customFormat="1" ht="30.75" customHeight="1" x14ac:dyDescent="0.3">
      <c r="A328" s="175">
        <v>90</v>
      </c>
      <c r="B328" s="84" t="s">
        <v>141</v>
      </c>
      <c r="C328" s="105">
        <v>1951</v>
      </c>
      <c r="D328" s="105"/>
      <c r="E328" s="105" t="s">
        <v>33</v>
      </c>
      <c r="F328" s="114">
        <v>4</v>
      </c>
      <c r="G328" s="114">
        <v>3</v>
      </c>
      <c r="H328" s="95">
        <v>3696</v>
      </c>
      <c r="I328" s="97">
        <v>3445</v>
      </c>
      <c r="J328" s="95">
        <v>0</v>
      </c>
      <c r="K328" s="95">
        <v>1496</v>
      </c>
      <c r="L328" s="96">
        <v>45</v>
      </c>
      <c r="M328" s="97">
        <f>SUM('Прил.1.2-реестр МКД'!E320)</f>
        <v>3825978.62</v>
      </c>
      <c r="N328" s="98">
        <v>0</v>
      </c>
      <c r="O328" s="97">
        <v>0</v>
      </c>
      <c r="P328" s="97">
        <v>0</v>
      </c>
      <c r="Q328" s="98">
        <f t="shared" si="23"/>
        <v>3825978.62</v>
      </c>
      <c r="R328" s="98">
        <f t="shared" si="49"/>
        <v>1110.5899999999999</v>
      </c>
      <c r="S328" s="106">
        <v>43830</v>
      </c>
      <c r="T328" s="73"/>
      <c r="U328" s="71"/>
      <c r="V328" s="71"/>
      <c r="W328" s="75"/>
      <c r="X328" s="75"/>
      <c r="Y328" s="75"/>
      <c r="Z328" s="75"/>
      <c r="AA328" s="76"/>
      <c r="AB328" s="69"/>
      <c r="AC328" s="69"/>
      <c r="AD328" s="69"/>
      <c r="AE328" s="69"/>
      <c r="AF328" s="70"/>
      <c r="AG328" s="69"/>
      <c r="AH328" s="69"/>
      <c r="AI328" s="77"/>
      <c r="AJ328" s="64"/>
    </row>
    <row r="329" spans="1:36" s="1" customFormat="1" ht="30.75" customHeight="1" x14ac:dyDescent="0.3">
      <c r="A329" s="175">
        <v>91</v>
      </c>
      <c r="B329" s="104" t="s">
        <v>232</v>
      </c>
      <c r="C329" s="146">
        <v>1953</v>
      </c>
      <c r="D329" s="105"/>
      <c r="E329" s="105" t="s">
        <v>33</v>
      </c>
      <c r="F329" s="105">
        <v>4</v>
      </c>
      <c r="G329" s="105">
        <v>5</v>
      </c>
      <c r="H329" s="95">
        <v>4896.8999999999996</v>
      </c>
      <c r="I329" s="97">
        <v>4481</v>
      </c>
      <c r="J329" s="95">
        <v>0</v>
      </c>
      <c r="K329" s="95">
        <v>3009</v>
      </c>
      <c r="L329" s="147">
        <v>100</v>
      </c>
      <c r="M329" s="97">
        <f>SUM('Прил.1.2-реестр МКД'!E321)</f>
        <v>6081477.4800000004</v>
      </c>
      <c r="N329" s="98">
        <v>0</v>
      </c>
      <c r="O329" s="97">
        <v>0</v>
      </c>
      <c r="P329" s="97">
        <v>0</v>
      </c>
      <c r="Q329" s="98">
        <f t="shared" si="23"/>
        <v>6081477.4800000004</v>
      </c>
      <c r="R329" s="98">
        <f t="shared" si="49"/>
        <v>1357.17</v>
      </c>
      <c r="S329" s="106">
        <v>43830</v>
      </c>
      <c r="T329" s="73"/>
      <c r="U329" s="71"/>
      <c r="V329" s="71"/>
      <c r="W329" s="75"/>
      <c r="X329" s="75"/>
      <c r="Y329" s="75"/>
      <c r="Z329" s="75"/>
      <c r="AA329" s="76"/>
      <c r="AB329" s="69"/>
      <c r="AC329" s="69"/>
      <c r="AD329" s="69"/>
      <c r="AE329" s="69"/>
      <c r="AF329" s="70"/>
      <c r="AG329" s="69"/>
      <c r="AH329" s="69"/>
      <c r="AI329" s="77"/>
      <c r="AJ329" s="64"/>
    </row>
    <row r="330" spans="1:36" s="1" customFormat="1" ht="30.75" customHeight="1" x14ac:dyDescent="0.3">
      <c r="A330" s="175">
        <v>92</v>
      </c>
      <c r="B330" s="84" t="s">
        <v>142</v>
      </c>
      <c r="C330" s="105">
        <v>1951</v>
      </c>
      <c r="D330" s="105"/>
      <c r="E330" s="105" t="s">
        <v>33</v>
      </c>
      <c r="F330" s="114">
        <v>4</v>
      </c>
      <c r="G330" s="114">
        <v>5</v>
      </c>
      <c r="H330" s="95">
        <v>4176.7</v>
      </c>
      <c r="I330" s="97">
        <v>3713</v>
      </c>
      <c r="J330" s="95">
        <v>0</v>
      </c>
      <c r="K330" s="95">
        <v>2351</v>
      </c>
      <c r="L330" s="96">
        <v>76</v>
      </c>
      <c r="M330" s="97">
        <f>SUM('Прил.1.2-реестр МКД'!E322)</f>
        <v>5038876.4400000004</v>
      </c>
      <c r="N330" s="98">
        <v>0</v>
      </c>
      <c r="O330" s="97">
        <v>0</v>
      </c>
      <c r="P330" s="97">
        <v>0</v>
      </c>
      <c r="Q330" s="98">
        <f t="shared" si="23"/>
        <v>5038876.4400000004</v>
      </c>
      <c r="R330" s="98">
        <f t="shared" si="49"/>
        <v>1357.09</v>
      </c>
      <c r="S330" s="106">
        <v>43830</v>
      </c>
      <c r="T330" s="73"/>
      <c r="U330" s="71"/>
      <c r="V330" s="71"/>
      <c r="W330" s="75"/>
      <c r="X330" s="75"/>
      <c r="Y330" s="75"/>
      <c r="Z330" s="75"/>
      <c r="AA330" s="76"/>
      <c r="AB330" s="69"/>
      <c r="AC330" s="69"/>
      <c r="AD330" s="69"/>
      <c r="AE330" s="69"/>
      <c r="AF330" s="70"/>
      <c r="AG330" s="69"/>
      <c r="AH330" s="69"/>
      <c r="AI330" s="77"/>
      <c r="AJ330" s="64"/>
    </row>
    <row r="331" spans="1:36" s="1" customFormat="1" ht="30.75" customHeight="1" x14ac:dyDescent="0.3">
      <c r="A331" s="175">
        <v>93</v>
      </c>
      <c r="B331" s="84" t="s">
        <v>143</v>
      </c>
      <c r="C331" s="105">
        <v>1952</v>
      </c>
      <c r="D331" s="105"/>
      <c r="E331" s="105" t="s">
        <v>33</v>
      </c>
      <c r="F331" s="105">
        <v>5</v>
      </c>
      <c r="G331" s="105">
        <v>5</v>
      </c>
      <c r="H331" s="95">
        <v>5024</v>
      </c>
      <c r="I331" s="97">
        <v>4515</v>
      </c>
      <c r="J331" s="95">
        <v>166</v>
      </c>
      <c r="K331" s="95">
        <v>2779</v>
      </c>
      <c r="L331" s="96">
        <v>102</v>
      </c>
      <c r="M331" s="97">
        <f>SUM('Прил.1.2-реестр МКД'!E323)</f>
        <v>6127079.4000000004</v>
      </c>
      <c r="N331" s="98">
        <v>0</v>
      </c>
      <c r="O331" s="97">
        <v>0</v>
      </c>
      <c r="P331" s="97">
        <v>0</v>
      </c>
      <c r="Q331" s="98">
        <f t="shared" si="23"/>
        <v>6127079.4000000004</v>
      </c>
      <c r="R331" s="98">
        <f t="shared" si="49"/>
        <v>1357.05</v>
      </c>
      <c r="S331" s="106">
        <v>43830</v>
      </c>
      <c r="T331" s="73"/>
      <c r="U331" s="71"/>
      <c r="V331" s="71"/>
      <c r="W331" s="75"/>
      <c r="X331" s="75"/>
      <c r="Y331" s="75"/>
      <c r="Z331" s="75"/>
      <c r="AA331" s="76"/>
      <c r="AB331" s="69"/>
      <c r="AC331" s="69"/>
      <c r="AD331" s="69"/>
      <c r="AE331" s="69"/>
      <c r="AF331" s="70"/>
      <c r="AG331" s="69"/>
      <c r="AH331" s="69"/>
      <c r="AI331" s="77"/>
      <c r="AJ331" s="64"/>
    </row>
    <row r="332" spans="1:36" s="1" customFormat="1" ht="30.75" customHeight="1" x14ac:dyDescent="0.3">
      <c r="A332" s="175">
        <v>94</v>
      </c>
      <c r="B332" s="104" t="s">
        <v>265</v>
      </c>
      <c r="C332" s="105">
        <v>1956</v>
      </c>
      <c r="D332" s="105"/>
      <c r="E332" s="105" t="s">
        <v>33</v>
      </c>
      <c r="F332" s="105">
        <v>5</v>
      </c>
      <c r="G332" s="105">
        <v>4</v>
      </c>
      <c r="H332" s="97">
        <v>4942.2</v>
      </c>
      <c r="I332" s="97">
        <v>4566</v>
      </c>
      <c r="J332" s="95">
        <v>0</v>
      </c>
      <c r="K332" s="95">
        <v>3202</v>
      </c>
      <c r="L332" s="96">
        <v>76</v>
      </c>
      <c r="M332" s="97">
        <f>SUM('Прил.1.2-реестр МКД'!E324)</f>
        <v>6197382.3600000003</v>
      </c>
      <c r="N332" s="98">
        <v>0</v>
      </c>
      <c r="O332" s="98">
        <v>0</v>
      </c>
      <c r="P332" s="97">
        <v>0</v>
      </c>
      <c r="Q332" s="98">
        <f>M332</f>
        <v>6197382.3600000003</v>
      </c>
      <c r="R332" s="98">
        <f>SUM(M332/I332)</f>
        <v>1357.29</v>
      </c>
      <c r="S332" s="106">
        <v>43830</v>
      </c>
      <c r="T332" s="73"/>
      <c r="U332" s="71"/>
      <c r="V332" s="71"/>
      <c r="W332" s="75"/>
      <c r="X332" s="75"/>
      <c r="Y332" s="75"/>
      <c r="Z332" s="75"/>
      <c r="AA332" s="76"/>
      <c r="AB332" s="69"/>
      <c r="AC332" s="69"/>
      <c r="AD332" s="69"/>
      <c r="AE332" s="69"/>
      <c r="AF332" s="70"/>
      <c r="AG332" s="69"/>
      <c r="AH332" s="69"/>
      <c r="AI332" s="77"/>
      <c r="AJ332" s="64"/>
    </row>
    <row r="333" spans="1:36" s="1" customFormat="1" ht="30.75" customHeight="1" x14ac:dyDescent="0.3">
      <c r="A333" s="175">
        <v>95</v>
      </c>
      <c r="B333" s="84" t="s">
        <v>145</v>
      </c>
      <c r="C333" s="105">
        <v>1952</v>
      </c>
      <c r="D333" s="105"/>
      <c r="E333" s="105" t="s">
        <v>33</v>
      </c>
      <c r="F333" s="105">
        <v>4</v>
      </c>
      <c r="G333" s="105">
        <v>3</v>
      </c>
      <c r="H333" s="95">
        <v>2337.9</v>
      </c>
      <c r="I333" s="97">
        <v>2098</v>
      </c>
      <c r="J333" s="95">
        <v>0</v>
      </c>
      <c r="K333" s="95">
        <v>2098</v>
      </c>
      <c r="L333" s="96">
        <v>43</v>
      </c>
      <c r="M333" s="97">
        <f>SUM('Прил.1.2-реестр МКД'!E325)</f>
        <v>2739814.67</v>
      </c>
      <c r="N333" s="98">
        <v>0</v>
      </c>
      <c r="O333" s="97">
        <v>0</v>
      </c>
      <c r="P333" s="97">
        <v>0</v>
      </c>
      <c r="Q333" s="98">
        <f t="shared" si="23"/>
        <v>2739814.67</v>
      </c>
      <c r="R333" s="98">
        <f t="shared" si="49"/>
        <v>1305.92</v>
      </c>
      <c r="S333" s="106">
        <v>43830</v>
      </c>
      <c r="T333" s="73"/>
      <c r="U333" s="71"/>
      <c r="V333" s="71"/>
      <c r="W333" s="75"/>
      <c r="X333" s="75"/>
      <c r="Y333" s="75"/>
      <c r="Z333" s="75"/>
      <c r="AA333" s="76"/>
      <c r="AB333" s="69"/>
      <c r="AC333" s="69"/>
      <c r="AD333" s="69"/>
      <c r="AE333" s="69"/>
      <c r="AF333" s="70"/>
      <c r="AG333" s="69"/>
      <c r="AH333" s="69"/>
      <c r="AI333" s="77"/>
      <c r="AJ333" s="64"/>
    </row>
    <row r="334" spans="1:36" s="1" customFormat="1" ht="30.75" customHeight="1" x14ac:dyDescent="0.3">
      <c r="A334" s="175">
        <v>96</v>
      </c>
      <c r="B334" s="127" t="s">
        <v>233</v>
      </c>
      <c r="C334" s="128">
        <v>1953</v>
      </c>
      <c r="D334" s="105"/>
      <c r="E334" s="79" t="s">
        <v>33</v>
      </c>
      <c r="F334" s="96">
        <v>5</v>
      </c>
      <c r="G334" s="103">
        <v>3</v>
      </c>
      <c r="H334" s="108">
        <v>2357.6999999999998</v>
      </c>
      <c r="I334" s="97">
        <v>2134</v>
      </c>
      <c r="J334" s="95">
        <v>0</v>
      </c>
      <c r="K334" s="108">
        <v>1393</v>
      </c>
      <c r="L334" s="109">
        <v>47</v>
      </c>
      <c r="M334" s="97">
        <f>SUM('Прил.1.2-реестр МКД'!E326)</f>
        <v>2896536.24</v>
      </c>
      <c r="N334" s="98">
        <v>0</v>
      </c>
      <c r="O334" s="97">
        <v>0</v>
      </c>
      <c r="P334" s="97">
        <v>0</v>
      </c>
      <c r="Q334" s="98">
        <f t="shared" si="23"/>
        <v>2896536.24</v>
      </c>
      <c r="R334" s="98">
        <f t="shared" si="49"/>
        <v>1357.33</v>
      </c>
      <c r="S334" s="106">
        <v>43830</v>
      </c>
      <c r="T334" s="73"/>
      <c r="U334" s="71"/>
      <c r="V334" s="71"/>
      <c r="W334" s="75"/>
      <c r="X334" s="75"/>
      <c r="Y334" s="75"/>
      <c r="Z334" s="75"/>
      <c r="AA334" s="76"/>
      <c r="AB334" s="69"/>
      <c r="AC334" s="69"/>
      <c r="AD334" s="69"/>
      <c r="AE334" s="69"/>
      <c r="AF334" s="70"/>
      <c r="AG334" s="69"/>
      <c r="AH334" s="69"/>
      <c r="AI334" s="77"/>
      <c r="AJ334" s="64"/>
    </row>
    <row r="335" spans="1:36" s="1" customFormat="1" ht="30.75" customHeight="1" x14ac:dyDescent="0.3">
      <c r="A335" s="175">
        <v>97</v>
      </c>
      <c r="B335" s="127" t="s">
        <v>234</v>
      </c>
      <c r="C335" s="128">
        <v>1953</v>
      </c>
      <c r="D335" s="105"/>
      <c r="E335" s="79" t="s">
        <v>33</v>
      </c>
      <c r="F335" s="96">
        <v>4</v>
      </c>
      <c r="G335" s="103">
        <v>3</v>
      </c>
      <c r="H335" s="108">
        <v>2245.1</v>
      </c>
      <c r="I335" s="97">
        <v>2010</v>
      </c>
      <c r="J335" s="95">
        <v>0</v>
      </c>
      <c r="K335" s="108">
        <v>1686</v>
      </c>
      <c r="L335" s="109">
        <v>57</v>
      </c>
      <c r="M335" s="97">
        <f>SUM('Прил.1.2-реестр МКД'!E327)</f>
        <v>1206469.5900000001</v>
      </c>
      <c r="N335" s="97">
        <v>0</v>
      </c>
      <c r="O335" s="97">
        <v>0</v>
      </c>
      <c r="P335" s="97">
        <v>0</v>
      </c>
      <c r="Q335" s="98">
        <f t="shared" si="23"/>
        <v>1206469.5900000001</v>
      </c>
      <c r="R335" s="98">
        <f t="shared" si="49"/>
        <v>600.23</v>
      </c>
      <c r="S335" s="106">
        <v>43830</v>
      </c>
      <c r="T335" s="73"/>
      <c r="U335" s="71"/>
      <c r="V335" s="71"/>
      <c r="W335" s="75"/>
      <c r="X335" s="75"/>
      <c r="Y335" s="75"/>
      <c r="Z335" s="75"/>
      <c r="AA335" s="76"/>
      <c r="AB335" s="69"/>
      <c r="AC335" s="69"/>
      <c r="AD335" s="69"/>
      <c r="AE335" s="69"/>
      <c r="AF335" s="70"/>
      <c r="AG335" s="69"/>
      <c r="AH335" s="69"/>
      <c r="AI335" s="77"/>
      <c r="AJ335" s="64"/>
    </row>
    <row r="336" spans="1:36" s="1" customFormat="1" ht="30.75" customHeight="1" x14ac:dyDescent="0.3">
      <c r="A336" s="175">
        <v>98</v>
      </c>
      <c r="B336" s="104" t="s">
        <v>266</v>
      </c>
      <c r="C336" s="105">
        <v>1954</v>
      </c>
      <c r="D336" s="105"/>
      <c r="E336" s="105" t="s">
        <v>33</v>
      </c>
      <c r="F336" s="105">
        <v>2</v>
      </c>
      <c r="G336" s="105">
        <v>2</v>
      </c>
      <c r="H336" s="97">
        <v>767.2</v>
      </c>
      <c r="I336" s="97">
        <v>679</v>
      </c>
      <c r="J336" s="95">
        <v>128</v>
      </c>
      <c r="K336" s="95">
        <v>551</v>
      </c>
      <c r="L336" s="96">
        <v>37</v>
      </c>
      <c r="M336" s="97">
        <f>SUM('Прил.1.2-реестр МКД'!E328)</f>
        <v>898756.23</v>
      </c>
      <c r="N336" s="98">
        <v>0</v>
      </c>
      <c r="O336" s="98">
        <v>0</v>
      </c>
      <c r="P336" s="97">
        <v>0</v>
      </c>
      <c r="Q336" s="98">
        <f t="shared" si="23"/>
        <v>898756.23</v>
      </c>
      <c r="R336" s="98">
        <f t="shared" si="24"/>
        <v>1323.65</v>
      </c>
      <c r="S336" s="106">
        <v>43830</v>
      </c>
      <c r="T336" s="11"/>
      <c r="U336" s="23"/>
      <c r="V336" s="23"/>
      <c r="W336" s="24"/>
      <c r="X336" s="24"/>
      <c r="Y336" s="27"/>
      <c r="Z336" s="24"/>
      <c r="AA336" s="28"/>
      <c r="AB336" s="26"/>
      <c r="AC336" s="26"/>
      <c r="AD336" s="26"/>
      <c r="AE336" s="26"/>
      <c r="AF336" s="25"/>
      <c r="AG336" s="26"/>
      <c r="AH336" s="26"/>
      <c r="AI336" s="66"/>
      <c r="AJ336" s="64"/>
    </row>
    <row r="337" spans="1:19" s="1" customFormat="1" ht="30.75" customHeight="1" x14ac:dyDescent="0.3">
      <c r="A337" s="175">
        <v>99</v>
      </c>
      <c r="B337" s="104" t="s">
        <v>446</v>
      </c>
      <c r="C337" s="128">
        <v>1967</v>
      </c>
      <c r="D337" s="128"/>
      <c r="E337" s="79" t="s">
        <v>34</v>
      </c>
      <c r="F337" s="96">
        <v>5</v>
      </c>
      <c r="G337" s="103">
        <v>4</v>
      </c>
      <c r="H337" s="98">
        <v>2993.6</v>
      </c>
      <c r="I337" s="138">
        <v>2714.4</v>
      </c>
      <c r="J337" s="97">
        <v>47.5</v>
      </c>
      <c r="K337" s="98">
        <f>I337-J337</f>
        <v>2666.9</v>
      </c>
      <c r="L337" s="109">
        <v>111</v>
      </c>
      <c r="M337" s="97">
        <f>SUM('Прил.1.2-реестр МКД'!E329)</f>
        <v>2773356.15</v>
      </c>
      <c r="N337" s="95">
        <v>0</v>
      </c>
      <c r="O337" s="95">
        <v>0</v>
      </c>
      <c r="P337" s="95">
        <v>0</v>
      </c>
      <c r="Q337" s="97">
        <f t="shared" si="23"/>
        <v>2773356.15</v>
      </c>
      <c r="R337" s="122">
        <f>M337/I337</f>
        <v>1021.72</v>
      </c>
      <c r="S337" s="106">
        <v>43830</v>
      </c>
    </row>
    <row r="338" spans="1:19" s="1" customFormat="1" ht="30.75" customHeight="1" x14ac:dyDescent="0.3">
      <c r="A338" s="175">
        <v>100</v>
      </c>
      <c r="B338" s="135" t="s">
        <v>405</v>
      </c>
      <c r="C338" s="105">
        <v>1976</v>
      </c>
      <c r="D338" s="105"/>
      <c r="E338" s="103" t="s">
        <v>352</v>
      </c>
      <c r="F338" s="114">
        <v>5</v>
      </c>
      <c r="G338" s="114">
        <v>1</v>
      </c>
      <c r="H338" s="97">
        <v>2792.6</v>
      </c>
      <c r="I338" s="97">
        <v>2792.6</v>
      </c>
      <c r="J338" s="97">
        <v>1041.9000000000001</v>
      </c>
      <c r="K338" s="97">
        <v>1750.7</v>
      </c>
      <c r="L338" s="96">
        <v>273</v>
      </c>
      <c r="M338" s="97">
        <f>SUM('Прил.1.2-реестр МКД'!E330)</f>
        <v>4644767.47</v>
      </c>
      <c r="N338" s="97">
        <v>0</v>
      </c>
      <c r="O338" s="98">
        <v>0</v>
      </c>
      <c r="P338" s="97">
        <v>0</v>
      </c>
      <c r="Q338" s="98">
        <f t="shared" si="23"/>
        <v>4644767.47</v>
      </c>
      <c r="R338" s="98">
        <f>M338/I338</f>
        <v>1663.24</v>
      </c>
      <c r="S338" s="106">
        <v>43830</v>
      </c>
    </row>
    <row r="339" spans="1:19" s="1" customFormat="1" ht="30.75" customHeight="1" x14ac:dyDescent="0.3">
      <c r="A339" s="175">
        <v>101</v>
      </c>
      <c r="B339" s="104" t="s">
        <v>423</v>
      </c>
      <c r="C339" s="128">
        <v>1971</v>
      </c>
      <c r="D339" s="105"/>
      <c r="E339" s="79" t="s">
        <v>34</v>
      </c>
      <c r="F339" s="96">
        <v>5</v>
      </c>
      <c r="G339" s="103">
        <v>6</v>
      </c>
      <c r="H339" s="98">
        <v>4867.3999999999996</v>
      </c>
      <c r="I339" s="98">
        <v>4409.8999999999996</v>
      </c>
      <c r="J339" s="97">
        <v>349.1</v>
      </c>
      <c r="K339" s="98">
        <v>4060.8</v>
      </c>
      <c r="L339" s="109">
        <v>216</v>
      </c>
      <c r="M339" s="97">
        <f>SUM('Прил.1.2-реестр МКД'!E331)</f>
        <v>3944312.86</v>
      </c>
      <c r="N339" s="95">
        <v>0</v>
      </c>
      <c r="O339" s="95">
        <v>0</v>
      </c>
      <c r="P339" s="95">
        <v>0</v>
      </c>
      <c r="Q339" s="97">
        <f>M339</f>
        <v>3944312.86</v>
      </c>
      <c r="R339" s="98">
        <f t="shared" si="24"/>
        <v>894.42</v>
      </c>
      <c r="S339" s="106">
        <v>43830</v>
      </c>
    </row>
    <row r="340" spans="1:19" s="1" customFormat="1" ht="30.75" customHeight="1" x14ac:dyDescent="0.3">
      <c r="A340" s="175">
        <v>102</v>
      </c>
      <c r="B340" s="104" t="s">
        <v>434</v>
      </c>
      <c r="C340" s="128">
        <v>1974</v>
      </c>
      <c r="D340" s="105"/>
      <c r="E340" s="79" t="s">
        <v>34</v>
      </c>
      <c r="F340" s="96">
        <v>5</v>
      </c>
      <c r="G340" s="103">
        <v>4</v>
      </c>
      <c r="H340" s="98">
        <v>4415.5</v>
      </c>
      <c r="I340" s="98">
        <v>2730.3</v>
      </c>
      <c r="J340" s="97">
        <v>136.5</v>
      </c>
      <c r="K340" s="98">
        <f>I340-J340</f>
        <v>2593.8000000000002</v>
      </c>
      <c r="L340" s="109">
        <v>120</v>
      </c>
      <c r="M340" s="97">
        <f>SUM('Прил.1.2-реестр МКД'!E332)</f>
        <v>2418826.86</v>
      </c>
      <c r="N340" s="95">
        <v>0</v>
      </c>
      <c r="O340" s="95">
        <v>0</v>
      </c>
      <c r="P340" s="95">
        <v>0</v>
      </c>
      <c r="Q340" s="97">
        <f>M340</f>
        <v>2418826.86</v>
      </c>
      <c r="R340" s="98">
        <f t="shared" si="24"/>
        <v>885.92</v>
      </c>
      <c r="S340" s="106">
        <v>43830</v>
      </c>
    </row>
    <row r="341" spans="1:19" s="1" customFormat="1" ht="30.75" customHeight="1" x14ac:dyDescent="0.3">
      <c r="A341" s="175">
        <v>103</v>
      </c>
      <c r="B341" s="104" t="s">
        <v>429</v>
      </c>
      <c r="C341" s="128">
        <v>2009</v>
      </c>
      <c r="D341" s="105"/>
      <c r="E341" s="137" t="s">
        <v>357</v>
      </c>
      <c r="F341" s="148" t="s">
        <v>358</v>
      </c>
      <c r="G341" s="103">
        <v>2</v>
      </c>
      <c r="H341" s="98">
        <v>12161.3</v>
      </c>
      <c r="I341" s="98">
        <v>7832.81</v>
      </c>
      <c r="J341" s="97">
        <v>0</v>
      </c>
      <c r="K341" s="98">
        <v>7832.81</v>
      </c>
      <c r="L341" s="109">
        <v>141</v>
      </c>
      <c r="M341" s="97">
        <f>SUM('Прил.1.2-реестр МКД'!E333)</f>
        <v>5102451.4400000004</v>
      </c>
      <c r="N341" s="95">
        <v>0</v>
      </c>
      <c r="O341" s="95">
        <v>0</v>
      </c>
      <c r="P341" s="95">
        <v>0</v>
      </c>
      <c r="Q341" s="97">
        <f>M341</f>
        <v>5102451.4400000004</v>
      </c>
      <c r="R341" s="98">
        <f t="shared" si="24"/>
        <v>651.41999999999996</v>
      </c>
      <c r="S341" s="106">
        <v>43830</v>
      </c>
    </row>
    <row r="342" spans="1:19" s="1" customFormat="1" ht="30.75" customHeight="1" x14ac:dyDescent="0.3">
      <c r="A342" s="175">
        <v>104</v>
      </c>
      <c r="B342" s="104" t="s">
        <v>432</v>
      </c>
      <c r="C342" s="128">
        <v>1962</v>
      </c>
      <c r="D342" s="105"/>
      <c r="E342" s="79" t="s">
        <v>34</v>
      </c>
      <c r="F342" s="96">
        <v>5</v>
      </c>
      <c r="G342" s="103">
        <v>4</v>
      </c>
      <c r="H342" s="98">
        <v>3560.2</v>
      </c>
      <c r="I342" s="98">
        <v>3268.2</v>
      </c>
      <c r="J342" s="97">
        <v>0</v>
      </c>
      <c r="K342" s="98">
        <v>3268.2</v>
      </c>
      <c r="L342" s="109">
        <v>114</v>
      </c>
      <c r="M342" s="97">
        <f>SUM('Прил.1.2-реестр МКД'!E334)</f>
        <v>3330863.17</v>
      </c>
      <c r="N342" s="95">
        <v>0</v>
      </c>
      <c r="O342" s="95">
        <v>0</v>
      </c>
      <c r="P342" s="95">
        <v>0</v>
      </c>
      <c r="Q342" s="97">
        <f>M342</f>
        <v>3330863.17</v>
      </c>
      <c r="R342" s="98">
        <f t="shared" si="24"/>
        <v>1019.17</v>
      </c>
      <c r="S342" s="106">
        <v>43830</v>
      </c>
    </row>
    <row r="343" spans="1:19" s="1" customFormat="1" ht="30.75" customHeight="1" x14ac:dyDescent="0.3">
      <c r="A343" s="175">
        <v>105</v>
      </c>
      <c r="B343" s="104" t="s">
        <v>267</v>
      </c>
      <c r="C343" s="105">
        <v>1956</v>
      </c>
      <c r="D343" s="105"/>
      <c r="E343" s="105" t="s">
        <v>33</v>
      </c>
      <c r="F343" s="105">
        <v>2</v>
      </c>
      <c r="G343" s="105">
        <v>2</v>
      </c>
      <c r="H343" s="97">
        <v>837.7</v>
      </c>
      <c r="I343" s="97">
        <v>720</v>
      </c>
      <c r="J343" s="95">
        <v>269</v>
      </c>
      <c r="K343" s="95">
        <v>451</v>
      </c>
      <c r="L343" s="96">
        <v>40</v>
      </c>
      <c r="M343" s="97">
        <f>SUM('Прил.1.2-реестр МКД'!E335)</f>
        <v>976790.42</v>
      </c>
      <c r="N343" s="98">
        <v>0</v>
      </c>
      <c r="O343" s="98">
        <v>0</v>
      </c>
      <c r="P343" s="97">
        <v>0</v>
      </c>
      <c r="Q343" s="98">
        <f t="shared" si="23"/>
        <v>976790.42</v>
      </c>
      <c r="R343" s="98">
        <f t="shared" si="24"/>
        <v>1356.65</v>
      </c>
      <c r="S343" s="106">
        <v>43830</v>
      </c>
    </row>
    <row r="344" spans="1:19" s="1" customFormat="1" ht="30.75" customHeight="1" x14ac:dyDescent="0.3">
      <c r="A344" s="175">
        <v>106</v>
      </c>
      <c r="B344" s="135" t="s">
        <v>406</v>
      </c>
      <c r="C344" s="105">
        <v>1958</v>
      </c>
      <c r="D344" s="105"/>
      <c r="E344" s="105" t="s">
        <v>33</v>
      </c>
      <c r="F344" s="114">
        <v>2</v>
      </c>
      <c r="G344" s="114">
        <v>3</v>
      </c>
      <c r="H344" s="97">
        <v>1393.7</v>
      </c>
      <c r="I344" s="97">
        <v>1393.7</v>
      </c>
      <c r="J344" s="97">
        <v>183.5</v>
      </c>
      <c r="K344" s="97">
        <v>1210.2</v>
      </c>
      <c r="L344" s="96">
        <v>65</v>
      </c>
      <c r="M344" s="97">
        <f>SUM('Прил.1.2-реестр МКД'!E336)</f>
        <v>3934979.88</v>
      </c>
      <c r="N344" s="97">
        <v>0</v>
      </c>
      <c r="O344" s="98">
        <v>0</v>
      </c>
      <c r="P344" s="97">
        <v>0</v>
      </c>
      <c r="Q344" s="185">
        <f t="shared" si="23"/>
        <v>3934979.88</v>
      </c>
      <c r="R344" s="98">
        <f>M344/I344</f>
        <v>2823.41</v>
      </c>
      <c r="S344" s="106">
        <v>43830</v>
      </c>
    </row>
    <row r="345" spans="1:19" s="1" customFormat="1" ht="30.75" customHeight="1" x14ac:dyDescent="0.3">
      <c r="A345" s="175">
        <v>107</v>
      </c>
      <c r="B345" s="104" t="s">
        <v>268</v>
      </c>
      <c r="C345" s="105">
        <v>1956</v>
      </c>
      <c r="D345" s="105"/>
      <c r="E345" s="105" t="s">
        <v>33</v>
      </c>
      <c r="F345" s="105">
        <v>2</v>
      </c>
      <c r="G345" s="105">
        <v>2</v>
      </c>
      <c r="H345" s="97">
        <v>821.5</v>
      </c>
      <c r="I345" s="97">
        <v>720</v>
      </c>
      <c r="J345" s="95">
        <v>181</v>
      </c>
      <c r="K345" s="95">
        <v>539</v>
      </c>
      <c r="L345" s="96">
        <v>31</v>
      </c>
      <c r="M345" s="97">
        <f>SUM('Прил.1.2-реестр МКД'!E337)</f>
        <v>1787728.22</v>
      </c>
      <c r="N345" s="98">
        <v>0</v>
      </c>
      <c r="O345" s="98">
        <v>0</v>
      </c>
      <c r="P345" s="97">
        <v>0</v>
      </c>
      <c r="Q345" s="185">
        <f t="shared" si="23"/>
        <v>1787728.22</v>
      </c>
      <c r="R345" s="98">
        <f t="shared" si="24"/>
        <v>2482.96</v>
      </c>
      <c r="S345" s="106">
        <v>43830</v>
      </c>
    </row>
    <row r="346" spans="1:19" s="1" customFormat="1" ht="30.75" customHeight="1" x14ac:dyDescent="0.3">
      <c r="A346" s="175">
        <v>108</v>
      </c>
      <c r="B346" s="104" t="s">
        <v>269</v>
      </c>
      <c r="C346" s="105">
        <v>1955</v>
      </c>
      <c r="D346" s="105"/>
      <c r="E346" s="105" t="s">
        <v>33</v>
      </c>
      <c r="F346" s="105">
        <v>2</v>
      </c>
      <c r="G346" s="105">
        <v>2</v>
      </c>
      <c r="H346" s="97">
        <v>1035.9000000000001</v>
      </c>
      <c r="I346" s="97">
        <v>704</v>
      </c>
      <c r="J346" s="95">
        <v>685</v>
      </c>
      <c r="K346" s="95">
        <v>19</v>
      </c>
      <c r="L346" s="96">
        <v>76</v>
      </c>
      <c r="M346" s="97">
        <f>SUM('Прил.1.2-реестр МКД'!E338)</f>
        <v>1213531.78</v>
      </c>
      <c r="N346" s="98">
        <v>0</v>
      </c>
      <c r="O346" s="98">
        <v>0</v>
      </c>
      <c r="P346" s="97">
        <v>0</v>
      </c>
      <c r="Q346" s="185">
        <f t="shared" si="23"/>
        <v>1213531.78</v>
      </c>
      <c r="R346" s="98">
        <f>SUM(M346/I346)</f>
        <v>1723.77</v>
      </c>
      <c r="S346" s="106">
        <v>43830</v>
      </c>
    </row>
    <row r="347" spans="1:19" s="1" customFormat="1" ht="30.75" customHeight="1" x14ac:dyDescent="0.3">
      <c r="A347" s="175">
        <v>109</v>
      </c>
      <c r="B347" s="104" t="s">
        <v>270</v>
      </c>
      <c r="C347" s="105">
        <v>1956</v>
      </c>
      <c r="D347" s="128"/>
      <c r="E347" s="105" t="s">
        <v>34</v>
      </c>
      <c r="F347" s="105">
        <v>2</v>
      </c>
      <c r="G347" s="105">
        <v>2</v>
      </c>
      <c r="H347" s="97">
        <v>811.6</v>
      </c>
      <c r="I347" s="97">
        <v>718</v>
      </c>
      <c r="J347" s="95">
        <v>73</v>
      </c>
      <c r="K347" s="95">
        <v>644</v>
      </c>
      <c r="L347" s="96">
        <v>39</v>
      </c>
      <c r="M347" s="97">
        <f>SUM('Прил.1.2-реестр МКД'!E339)</f>
        <v>950769.76</v>
      </c>
      <c r="N347" s="98">
        <v>0</v>
      </c>
      <c r="O347" s="98">
        <v>0</v>
      </c>
      <c r="P347" s="97">
        <v>0</v>
      </c>
      <c r="Q347" s="185">
        <f t="shared" si="23"/>
        <v>950769.76</v>
      </c>
      <c r="R347" s="122">
        <f>M347/I347</f>
        <v>1324.19</v>
      </c>
      <c r="S347" s="106">
        <v>43830</v>
      </c>
    </row>
    <row r="348" spans="1:19" s="1" customFormat="1" ht="30.75" customHeight="1" x14ac:dyDescent="0.3">
      <c r="A348" s="176">
        <v>110</v>
      </c>
      <c r="B348" s="104" t="s">
        <v>271</v>
      </c>
      <c r="C348" s="105">
        <v>1954</v>
      </c>
      <c r="D348" s="128"/>
      <c r="E348" s="105" t="s">
        <v>32</v>
      </c>
      <c r="F348" s="105">
        <v>2</v>
      </c>
      <c r="G348" s="105">
        <v>1</v>
      </c>
      <c r="H348" s="97">
        <v>537.20000000000005</v>
      </c>
      <c r="I348" s="97">
        <v>490</v>
      </c>
      <c r="J348" s="95">
        <v>197</v>
      </c>
      <c r="K348" s="95">
        <v>293</v>
      </c>
      <c r="L348" s="96">
        <v>23</v>
      </c>
      <c r="M348" s="97">
        <f>SUM('Прил.1.2-реестр МКД'!E340)</f>
        <v>1308694.92</v>
      </c>
      <c r="N348" s="98">
        <v>0</v>
      </c>
      <c r="O348" s="98">
        <v>0</v>
      </c>
      <c r="P348" s="97">
        <v>0</v>
      </c>
      <c r="Q348" s="185">
        <f t="shared" si="23"/>
        <v>1308694.92</v>
      </c>
      <c r="R348" s="122">
        <f>M348/I348</f>
        <v>2670.81</v>
      </c>
      <c r="S348" s="106">
        <v>43830</v>
      </c>
    </row>
    <row r="349" spans="1:19" s="1" customFormat="1" ht="30.75" customHeight="1" x14ac:dyDescent="0.3">
      <c r="A349" s="176">
        <v>111</v>
      </c>
      <c r="B349" s="84" t="s">
        <v>153</v>
      </c>
      <c r="C349" s="103" t="s">
        <v>213</v>
      </c>
      <c r="D349" s="105"/>
      <c r="E349" s="105" t="s">
        <v>33</v>
      </c>
      <c r="F349" s="105">
        <v>6</v>
      </c>
      <c r="G349" s="105">
        <v>6</v>
      </c>
      <c r="H349" s="95">
        <v>6959.9</v>
      </c>
      <c r="I349" s="97">
        <v>5964</v>
      </c>
      <c r="J349" s="95">
        <v>0</v>
      </c>
      <c r="K349" s="108">
        <v>5601</v>
      </c>
      <c r="L349" s="109">
        <v>72</v>
      </c>
      <c r="M349" s="97">
        <f>SUM('Прил.1.2-реестр МКД'!E341)</f>
        <v>6713990.0700000003</v>
      </c>
      <c r="N349" s="97">
        <v>0</v>
      </c>
      <c r="O349" s="97">
        <v>0</v>
      </c>
      <c r="P349" s="97">
        <v>0</v>
      </c>
      <c r="Q349" s="98">
        <f t="shared" si="23"/>
        <v>6713990.0700000003</v>
      </c>
      <c r="R349" s="98">
        <f t="shared" ref="R349" si="50">M349/I349</f>
        <v>1125.75</v>
      </c>
      <c r="S349" s="106">
        <v>43830</v>
      </c>
    </row>
    <row r="350" spans="1:19" s="1" customFormat="1" ht="30.75" customHeight="1" x14ac:dyDescent="0.3">
      <c r="A350" s="176">
        <v>112</v>
      </c>
      <c r="B350" s="84" t="s">
        <v>272</v>
      </c>
      <c r="C350" s="105">
        <v>1954</v>
      </c>
      <c r="D350" s="105"/>
      <c r="E350" s="105" t="s">
        <v>33</v>
      </c>
      <c r="F350" s="105">
        <v>2</v>
      </c>
      <c r="G350" s="105">
        <v>1</v>
      </c>
      <c r="H350" s="97">
        <v>553.20000000000005</v>
      </c>
      <c r="I350" s="97">
        <v>507</v>
      </c>
      <c r="J350" s="95">
        <v>71</v>
      </c>
      <c r="K350" s="95">
        <v>436</v>
      </c>
      <c r="L350" s="112">
        <v>20</v>
      </c>
      <c r="M350" s="97">
        <f>SUM('Прил.1.2-реестр МКД'!E342)</f>
        <v>1569134.94</v>
      </c>
      <c r="N350" s="97">
        <v>0</v>
      </c>
      <c r="O350" s="97">
        <v>0</v>
      </c>
      <c r="P350" s="97">
        <v>0</v>
      </c>
      <c r="Q350" s="185">
        <f t="shared" si="23"/>
        <v>1569134.94</v>
      </c>
      <c r="R350" s="98">
        <f t="shared" si="24"/>
        <v>3094.94</v>
      </c>
      <c r="S350" s="106">
        <v>43830</v>
      </c>
    </row>
    <row r="351" spans="1:19" s="1" customFormat="1" ht="30.75" customHeight="1" x14ac:dyDescent="0.3">
      <c r="A351" s="176">
        <v>113</v>
      </c>
      <c r="B351" s="104" t="s">
        <v>416</v>
      </c>
      <c r="C351" s="105">
        <v>1978</v>
      </c>
      <c r="D351" s="105"/>
      <c r="E351" s="105" t="s">
        <v>33</v>
      </c>
      <c r="F351" s="105">
        <v>5</v>
      </c>
      <c r="G351" s="105">
        <v>4</v>
      </c>
      <c r="H351" s="97">
        <v>4337.2</v>
      </c>
      <c r="I351" s="97">
        <v>4046</v>
      </c>
      <c r="J351" s="95">
        <v>450</v>
      </c>
      <c r="K351" s="95">
        <v>3596</v>
      </c>
      <c r="L351" s="96">
        <v>184</v>
      </c>
      <c r="M351" s="97">
        <f>SUM('Прил.1.2-реестр МКД'!E343)</f>
        <v>3866844.85</v>
      </c>
      <c r="N351" s="98">
        <v>0</v>
      </c>
      <c r="O351" s="98">
        <v>0</v>
      </c>
      <c r="P351" s="97">
        <v>0</v>
      </c>
      <c r="Q351" s="98">
        <f>M351-O351</f>
        <v>3866844.85</v>
      </c>
      <c r="R351" s="98">
        <f t="shared" si="24"/>
        <v>955.72</v>
      </c>
      <c r="S351" s="106">
        <v>43830</v>
      </c>
    </row>
    <row r="352" spans="1:19" s="1" customFormat="1" ht="30.75" customHeight="1" x14ac:dyDescent="0.3">
      <c r="A352" s="176">
        <v>114</v>
      </c>
      <c r="B352" s="104" t="s">
        <v>439</v>
      </c>
      <c r="C352" s="128">
        <v>1976</v>
      </c>
      <c r="D352" s="105"/>
      <c r="E352" s="79" t="s">
        <v>34</v>
      </c>
      <c r="F352" s="96">
        <v>5</v>
      </c>
      <c r="G352" s="103">
        <v>4</v>
      </c>
      <c r="H352" s="98">
        <v>3022.4</v>
      </c>
      <c r="I352" s="98">
        <v>2718</v>
      </c>
      <c r="J352" s="97">
        <v>227.3</v>
      </c>
      <c r="K352" s="98">
        <f>I352-J352</f>
        <v>2490.6999999999998</v>
      </c>
      <c r="L352" s="109">
        <v>145</v>
      </c>
      <c r="M352" s="97">
        <f>SUM('Прил.1.2-реестр МКД'!E344)</f>
        <v>2627001.23</v>
      </c>
      <c r="N352" s="95">
        <v>0</v>
      </c>
      <c r="O352" s="95">
        <v>0</v>
      </c>
      <c r="P352" s="95">
        <v>0</v>
      </c>
      <c r="Q352" s="97">
        <f>M352</f>
        <v>2627001.23</v>
      </c>
      <c r="R352" s="98">
        <f t="shared" si="24"/>
        <v>966.52</v>
      </c>
      <c r="S352" s="106">
        <v>43830</v>
      </c>
    </row>
    <row r="353" spans="1:19" s="1" customFormat="1" ht="30.75" customHeight="1" x14ac:dyDescent="0.3">
      <c r="A353" s="176">
        <v>115</v>
      </c>
      <c r="B353" s="104" t="s">
        <v>356</v>
      </c>
      <c r="C353" s="128">
        <v>1971</v>
      </c>
      <c r="D353" s="105"/>
      <c r="E353" s="79" t="s">
        <v>34</v>
      </c>
      <c r="F353" s="96">
        <v>5</v>
      </c>
      <c r="G353" s="103">
        <v>6</v>
      </c>
      <c r="H353" s="98">
        <v>4842</v>
      </c>
      <c r="I353" s="98">
        <v>4117.3999999999996</v>
      </c>
      <c r="J353" s="97">
        <v>532.6</v>
      </c>
      <c r="K353" s="98">
        <v>3584.8</v>
      </c>
      <c r="L353" s="109">
        <v>204</v>
      </c>
      <c r="M353" s="97">
        <f>SUM('Прил.1.2-реестр МКД'!E345)</f>
        <v>3714300.41</v>
      </c>
      <c r="N353" s="95">
        <v>0</v>
      </c>
      <c r="O353" s="95">
        <v>0</v>
      </c>
      <c r="P353" s="95">
        <v>0</v>
      </c>
      <c r="Q353" s="97">
        <f>M353</f>
        <v>3714300.41</v>
      </c>
      <c r="R353" s="98">
        <f>SUM(M353/I353)</f>
        <v>902.1</v>
      </c>
      <c r="S353" s="106">
        <v>43830</v>
      </c>
    </row>
    <row r="354" spans="1:19" s="1" customFormat="1" ht="30.75" customHeight="1" x14ac:dyDescent="0.3">
      <c r="A354" s="176">
        <v>116</v>
      </c>
      <c r="B354" s="115" t="s">
        <v>155</v>
      </c>
      <c r="C354" s="105">
        <v>1988</v>
      </c>
      <c r="D354" s="105"/>
      <c r="E354" s="105" t="s">
        <v>33</v>
      </c>
      <c r="F354" s="105">
        <v>2</v>
      </c>
      <c r="G354" s="105">
        <v>3</v>
      </c>
      <c r="H354" s="95">
        <v>849.1</v>
      </c>
      <c r="I354" s="97">
        <v>849</v>
      </c>
      <c r="J354" s="95">
        <v>93</v>
      </c>
      <c r="K354" s="95">
        <v>756</v>
      </c>
      <c r="L354" s="112">
        <v>35</v>
      </c>
      <c r="M354" s="97">
        <f>SUM('Прил.1.2-реестр МКД'!E346)</f>
        <v>428431.75</v>
      </c>
      <c r="N354" s="97">
        <v>0</v>
      </c>
      <c r="O354" s="97">
        <v>0</v>
      </c>
      <c r="P354" s="97">
        <v>0</v>
      </c>
      <c r="Q354" s="98">
        <f t="shared" ref="Q354:Q360" si="51">M354</f>
        <v>428431.75</v>
      </c>
      <c r="R354" s="98">
        <f t="shared" ref="R354:R360" si="52">M354/I354</f>
        <v>504.63</v>
      </c>
      <c r="S354" s="106">
        <v>43830</v>
      </c>
    </row>
    <row r="355" spans="1:19" s="1" customFormat="1" ht="30.75" customHeight="1" x14ac:dyDescent="0.3">
      <c r="A355" s="176">
        <v>117</v>
      </c>
      <c r="B355" s="115" t="s">
        <v>156</v>
      </c>
      <c r="C355" s="114">
        <v>1988</v>
      </c>
      <c r="D355" s="105"/>
      <c r="E355" s="105" t="s">
        <v>33</v>
      </c>
      <c r="F355" s="105">
        <v>3</v>
      </c>
      <c r="G355" s="105">
        <v>3</v>
      </c>
      <c r="H355" s="95">
        <v>1411.3</v>
      </c>
      <c r="I355" s="97">
        <v>1284</v>
      </c>
      <c r="J355" s="95">
        <v>141</v>
      </c>
      <c r="K355" s="95">
        <v>1143</v>
      </c>
      <c r="L355" s="96">
        <v>66</v>
      </c>
      <c r="M355" s="97">
        <f>SUM('Прил.1.2-реестр МКД'!E347)</f>
        <v>2358643.0299999998</v>
      </c>
      <c r="N355" s="97">
        <v>0</v>
      </c>
      <c r="O355" s="97">
        <v>0</v>
      </c>
      <c r="P355" s="97">
        <v>0</v>
      </c>
      <c r="Q355" s="185">
        <f t="shared" si="51"/>
        <v>2358643.0299999998</v>
      </c>
      <c r="R355" s="98">
        <f t="shared" si="52"/>
        <v>1836.95</v>
      </c>
      <c r="S355" s="106">
        <v>43830</v>
      </c>
    </row>
    <row r="356" spans="1:19" s="1" customFormat="1" ht="30.75" customHeight="1" x14ac:dyDescent="0.3">
      <c r="A356" s="176">
        <v>118</v>
      </c>
      <c r="B356" s="115" t="s">
        <v>157</v>
      </c>
      <c r="C356" s="114">
        <v>1980</v>
      </c>
      <c r="D356" s="105"/>
      <c r="E356" s="105" t="s">
        <v>33</v>
      </c>
      <c r="F356" s="105">
        <v>3</v>
      </c>
      <c r="G356" s="105">
        <v>18</v>
      </c>
      <c r="H356" s="95">
        <v>906.7</v>
      </c>
      <c r="I356" s="97">
        <v>823</v>
      </c>
      <c r="J356" s="95">
        <v>408</v>
      </c>
      <c r="K356" s="95">
        <v>416</v>
      </c>
      <c r="L356" s="96">
        <v>56</v>
      </c>
      <c r="M356" s="97">
        <f>SUM('Прил.1.2-реестр МКД'!E348)</f>
        <v>457495.07</v>
      </c>
      <c r="N356" s="97">
        <v>0</v>
      </c>
      <c r="O356" s="97">
        <v>0</v>
      </c>
      <c r="P356" s="97">
        <v>0</v>
      </c>
      <c r="Q356" s="98">
        <f t="shared" si="51"/>
        <v>457495.07</v>
      </c>
      <c r="R356" s="98">
        <f t="shared" si="52"/>
        <v>555.89</v>
      </c>
      <c r="S356" s="106">
        <v>43830</v>
      </c>
    </row>
    <row r="357" spans="1:19" s="1" customFormat="1" ht="30.75" customHeight="1" x14ac:dyDescent="0.3">
      <c r="A357" s="176">
        <v>119</v>
      </c>
      <c r="B357" s="84" t="s">
        <v>154</v>
      </c>
      <c r="C357" s="105">
        <v>1980</v>
      </c>
      <c r="D357" s="105"/>
      <c r="E357" s="105" t="s">
        <v>33</v>
      </c>
      <c r="F357" s="105">
        <v>3</v>
      </c>
      <c r="G357" s="105">
        <v>27</v>
      </c>
      <c r="H357" s="95">
        <v>1703.7</v>
      </c>
      <c r="I357" s="97">
        <v>1564</v>
      </c>
      <c r="J357" s="95">
        <v>211</v>
      </c>
      <c r="K357" s="95">
        <v>1352</v>
      </c>
      <c r="L357" s="96">
        <v>87</v>
      </c>
      <c r="M357" s="97">
        <f>SUM('Прил.1.2-реестр МКД'!E349)</f>
        <v>859638.63</v>
      </c>
      <c r="N357" s="97">
        <v>0</v>
      </c>
      <c r="O357" s="97">
        <v>0</v>
      </c>
      <c r="P357" s="97">
        <v>0</v>
      </c>
      <c r="Q357" s="98">
        <f t="shared" si="51"/>
        <v>859638.63</v>
      </c>
      <c r="R357" s="98">
        <f t="shared" si="52"/>
        <v>549.64</v>
      </c>
      <c r="S357" s="106">
        <v>43830</v>
      </c>
    </row>
    <row r="358" spans="1:19" s="1" customFormat="1" ht="30.75" customHeight="1" x14ac:dyDescent="0.3">
      <c r="A358" s="176">
        <v>120</v>
      </c>
      <c r="B358" s="84" t="s">
        <v>158</v>
      </c>
      <c r="C358" s="105">
        <v>1937</v>
      </c>
      <c r="D358" s="105"/>
      <c r="E358" s="105" t="s">
        <v>33</v>
      </c>
      <c r="F358" s="105">
        <v>4</v>
      </c>
      <c r="G358" s="105">
        <v>6</v>
      </c>
      <c r="H358" s="95">
        <v>3711.9</v>
      </c>
      <c r="I358" s="97">
        <v>3257</v>
      </c>
      <c r="J358" s="95">
        <v>113</v>
      </c>
      <c r="K358" s="108">
        <v>2881</v>
      </c>
      <c r="L358" s="109">
        <v>44</v>
      </c>
      <c r="M358" s="97">
        <f>SUM('Прил.1.2-реестр МКД'!E350)</f>
        <v>3649781.01</v>
      </c>
      <c r="N358" s="97">
        <v>0</v>
      </c>
      <c r="O358" s="97">
        <v>0</v>
      </c>
      <c r="P358" s="97">
        <v>0</v>
      </c>
      <c r="Q358" s="98">
        <f t="shared" si="51"/>
        <v>3649781.01</v>
      </c>
      <c r="R358" s="98">
        <f t="shared" si="52"/>
        <v>1120.5999999999999</v>
      </c>
      <c r="S358" s="106">
        <v>43830</v>
      </c>
    </row>
    <row r="359" spans="1:19" s="1" customFormat="1" ht="30.75" customHeight="1" x14ac:dyDescent="0.3">
      <c r="A359" s="176">
        <v>121</v>
      </c>
      <c r="B359" s="84" t="s">
        <v>160</v>
      </c>
      <c r="C359" s="105">
        <v>1941</v>
      </c>
      <c r="D359" s="105"/>
      <c r="E359" s="105" t="s">
        <v>33</v>
      </c>
      <c r="F359" s="111">
        <v>2</v>
      </c>
      <c r="G359" s="111">
        <v>4</v>
      </c>
      <c r="H359" s="95">
        <v>1712.6</v>
      </c>
      <c r="I359" s="97">
        <v>1485</v>
      </c>
      <c r="J359" s="95">
        <v>0</v>
      </c>
      <c r="K359" s="95">
        <v>1273</v>
      </c>
      <c r="L359" s="112">
        <v>31</v>
      </c>
      <c r="M359" s="97">
        <f>SUM('Прил.1.2-реестр МКД'!E351)</f>
        <v>920315.28</v>
      </c>
      <c r="N359" s="97">
        <v>0</v>
      </c>
      <c r="O359" s="97">
        <v>0</v>
      </c>
      <c r="P359" s="97">
        <v>0</v>
      </c>
      <c r="Q359" s="98">
        <f t="shared" si="51"/>
        <v>920315.28</v>
      </c>
      <c r="R359" s="98">
        <f t="shared" si="52"/>
        <v>619.74</v>
      </c>
      <c r="S359" s="106">
        <v>43830</v>
      </c>
    </row>
    <row r="360" spans="1:19" s="1" customFormat="1" ht="30.75" customHeight="1" x14ac:dyDescent="0.3">
      <c r="A360" s="176">
        <v>122</v>
      </c>
      <c r="B360" s="84" t="s">
        <v>161</v>
      </c>
      <c r="C360" s="105">
        <v>1950</v>
      </c>
      <c r="D360" s="105"/>
      <c r="E360" s="105" t="s">
        <v>33</v>
      </c>
      <c r="F360" s="111">
        <v>2</v>
      </c>
      <c r="G360" s="111">
        <v>2</v>
      </c>
      <c r="H360" s="95">
        <v>550.70000000000005</v>
      </c>
      <c r="I360" s="97">
        <v>510</v>
      </c>
      <c r="J360" s="95">
        <v>46</v>
      </c>
      <c r="K360" s="95">
        <v>465</v>
      </c>
      <c r="L360" s="112">
        <v>22</v>
      </c>
      <c r="M360" s="97">
        <f>SUM('Прил.1.2-реестр МКД'!E352)</f>
        <v>587569.69999999995</v>
      </c>
      <c r="N360" s="97">
        <v>0</v>
      </c>
      <c r="O360" s="97">
        <v>0</v>
      </c>
      <c r="P360" s="97">
        <v>0</v>
      </c>
      <c r="Q360" s="98">
        <f t="shared" si="51"/>
        <v>587569.69999999995</v>
      </c>
      <c r="R360" s="98">
        <f t="shared" si="52"/>
        <v>1152.0999999999999</v>
      </c>
      <c r="S360" s="106">
        <v>43830</v>
      </c>
    </row>
    <row r="361" spans="1:19" s="1" customFormat="1" ht="30.75" customHeight="1" x14ac:dyDescent="0.3">
      <c r="A361" s="176">
        <v>123</v>
      </c>
      <c r="B361" s="104" t="s">
        <v>273</v>
      </c>
      <c r="C361" s="105">
        <v>1958</v>
      </c>
      <c r="D361" s="105"/>
      <c r="E361" s="105" t="s">
        <v>33</v>
      </c>
      <c r="F361" s="105">
        <v>2</v>
      </c>
      <c r="G361" s="105">
        <v>1</v>
      </c>
      <c r="H361" s="97">
        <v>566.29999999999995</v>
      </c>
      <c r="I361" s="97">
        <v>516</v>
      </c>
      <c r="J361" s="95">
        <v>0</v>
      </c>
      <c r="K361" s="95">
        <v>516</v>
      </c>
      <c r="L361" s="96">
        <v>19</v>
      </c>
      <c r="M361" s="97">
        <f>SUM('Прил.1.2-реестр МКД'!E353)</f>
        <v>304317.73</v>
      </c>
      <c r="N361" s="98">
        <v>0</v>
      </c>
      <c r="O361" s="98">
        <v>0</v>
      </c>
      <c r="P361" s="97">
        <v>0</v>
      </c>
      <c r="Q361" s="98">
        <f t="shared" si="23"/>
        <v>304317.73</v>
      </c>
      <c r="R361" s="98">
        <f>SUM(M361/I361)</f>
        <v>589.76</v>
      </c>
      <c r="S361" s="106">
        <v>43830</v>
      </c>
    </row>
    <row r="362" spans="1:19" s="1" customFormat="1" ht="30.75" customHeight="1" x14ac:dyDescent="0.3">
      <c r="A362" s="176">
        <v>124</v>
      </c>
      <c r="B362" s="104" t="s">
        <v>274</v>
      </c>
      <c r="C362" s="105">
        <v>1956</v>
      </c>
      <c r="D362" s="128"/>
      <c r="E362" s="105" t="s">
        <v>33</v>
      </c>
      <c r="F362" s="105">
        <v>2</v>
      </c>
      <c r="G362" s="105">
        <v>1</v>
      </c>
      <c r="H362" s="97">
        <v>560.9</v>
      </c>
      <c r="I362" s="97">
        <v>513</v>
      </c>
      <c r="J362" s="95">
        <v>0</v>
      </c>
      <c r="K362" s="95">
        <v>513</v>
      </c>
      <c r="L362" s="96">
        <v>19</v>
      </c>
      <c r="M362" s="97">
        <f>SUM('Прил.1.2-реестр МКД'!E354)</f>
        <v>301415.88</v>
      </c>
      <c r="N362" s="98">
        <v>0</v>
      </c>
      <c r="O362" s="98">
        <v>0</v>
      </c>
      <c r="P362" s="97">
        <v>0</v>
      </c>
      <c r="Q362" s="98">
        <f t="shared" si="23"/>
        <v>301415.88</v>
      </c>
      <c r="R362" s="122">
        <f>M362/I362</f>
        <v>587.55999999999995</v>
      </c>
      <c r="S362" s="106">
        <v>43830</v>
      </c>
    </row>
    <row r="363" spans="1:19" s="1" customFormat="1" ht="30.75" customHeight="1" x14ac:dyDescent="0.3">
      <c r="A363" s="176">
        <v>125</v>
      </c>
      <c r="B363" s="84" t="s">
        <v>167</v>
      </c>
      <c r="C363" s="105">
        <v>1949</v>
      </c>
      <c r="D363" s="105"/>
      <c r="E363" s="105" t="s">
        <v>33</v>
      </c>
      <c r="F363" s="111">
        <v>2</v>
      </c>
      <c r="G363" s="111">
        <v>3</v>
      </c>
      <c r="H363" s="95">
        <v>1043.3</v>
      </c>
      <c r="I363" s="97">
        <v>924</v>
      </c>
      <c r="J363" s="95">
        <v>116</v>
      </c>
      <c r="K363" s="95">
        <v>808</v>
      </c>
      <c r="L363" s="112">
        <v>41</v>
      </c>
      <c r="M363" s="97">
        <f>SUM('Прил.1.2-реестр МКД'!E355)</f>
        <v>2105199.34</v>
      </c>
      <c r="N363" s="97">
        <v>0</v>
      </c>
      <c r="O363" s="97">
        <v>0</v>
      </c>
      <c r="P363" s="97">
        <v>0</v>
      </c>
      <c r="Q363" s="185">
        <f t="shared" si="23"/>
        <v>2105199.34</v>
      </c>
      <c r="R363" s="98">
        <f t="shared" ref="R363:R369" si="53">M363/I363</f>
        <v>2278.35</v>
      </c>
      <c r="S363" s="106">
        <v>43830</v>
      </c>
    </row>
    <row r="364" spans="1:19" s="1" customFormat="1" ht="30.75" customHeight="1" x14ac:dyDescent="0.3">
      <c r="A364" s="176">
        <v>126</v>
      </c>
      <c r="B364" s="84" t="s">
        <v>162</v>
      </c>
      <c r="C364" s="105">
        <v>1942</v>
      </c>
      <c r="D364" s="105"/>
      <c r="E364" s="105" t="s">
        <v>33</v>
      </c>
      <c r="F364" s="111">
        <v>2</v>
      </c>
      <c r="G364" s="111">
        <v>2</v>
      </c>
      <c r="H364" s="95">
        <v>623</v>
      </c>
      <c r="I364" s="97">
        <v>569</v>
      </c>
      <c r="J364" s="95">
        <v>0</v>
      </c>
      <c r="K364" s="95">
        <v>569</v>
      </c>
      <c r="L364" s="112">
        <v>23</v>
      </c>
      <c r="M364" s="97">
        <f>SUM('Прил.1.2-реестр МКД'!E356)</f>
        <v>1287114.8899999999</v>
      </c>
      <c r="N364" s="97">
        <v>0</v>
      </c>
      <c r="O364" s="97">
        <v>0</v>
      </c>
      <c r="P364" s="97">
        <v>0</v>
      </c>
      <c r="Q364" s="185">
        <f t="shared" si="23"/>
        <v>1287114.8899999999</v>
      </c>
      <c r="R364" s="98">
        <f t="shared" si="53"/>
        <v>2262.06</v>
      </c>
      <c r="S364" s="106">
        <v>43830</v>
      </c>
    </row>
    <row r="365" spans="1:19" s="1" customFormat="1" ht="30.75" customHeight="1" x14ac:dyDescent="0.3">
      <c r="A365" s="176">
        <v>127</v>
      </c>
      <c r="B365" s="84" t="s">
        <v>163</v>
      </c>
      <c r="C365" s="105">
        <v>1944</v>
      </c>
      <c r="D365" s="105"/>
      <c r="E365" s="105" t="s">
        <v>33</v>
      </c>
      <c r="F365" s="111">
        <v>2</v>
      </c>
      <c r="G365" s="111">
        <v>1</v>
      </c>
      <c r="H365" s="95">
        <v>627.1</v>
      </c>
      <c r="I365" s="97">
        <v>580</v>
      </c>
      <c r="J365" s="95">
        <v>0</v>
      </c>
      <c r="K365" s="95">
        <v>526</v>
      </c>
      <c r="L365" s="112">
        <v>22</v>
      </c>
      <c r="M365" s="97">
        <f>SUM('Прил.1.2-реестр МКД'!E357)</f>
        <v>1279906.47</v>
      </c>
      <c r="N365" s="97">
        <v>0</v>
      </c>
      <c r="O365" s="97">
        <v>0</v>
      </c>
      <c r="P365" s="97">
        <v>0</v>
      </c>
      <c r="Q365" s="185">
        <f t="shared" si="23"/>
        <v>1279906.47</v>
      </c>
      <c r="R365" s="98">
        <f t="shared" si="53"/>
        <v>2206.7399999999998</v>
      </c>
      <c r="S365" s="106">
        <v>43830</v>
      </c>
    </row>
    <row r="366" spans="1:19" s="1" customFormat="1" ht="30.75" customHeight="1" x14ac:dyDescent="0.3">
      <c r="A366" s="176">
        <v>128</v>
      </c>
      <c r="B366" s="84" t="s">
        <v>164</v>
      </c>
      <c r="C366" s="105">
        <v>1942</v>
      </c>
      <c r="D366" s="105"/>
      <c r="E366" s="105" t="s">
        <v>33</v>
      </c>
      <c r="F366" s="111">
        <v>2</v>
      </c>
      <c r="G366" s="111">
        <v>2</v>
      </c>
      <c r="H366" s="95">
        <v>643.9</v>
      </c>
      <c r="I366" s="97">
        <v>581</v>
      </c>
      <c r="J366" s="95">
        <v>0</v>
      </c>
      <c r="K366" s="95">
        <v>581</v>
      </c>
      <c r="L366" s="112">
        <v>26</v>
      </c>
      <c r="M366" s="97">
        <f>SUM('Прил.1.2-реестр МКД'!E358)</f>
        <v>346018.34</v>
      </c>
      <c r="N366" s="97">
        <v>0</v>
      </c>
      <c r="O366" s="97">
        <v>0</v>
      </c>
      <c r="P366" s="97">
        <v>0</v>
      </c>
      <c r="Q366" s="98">
        <f t="shared" si="23"/>
        <v>346018.34</v>
      </c>
      <c r="R366" s="98">
        <f t="shared" si="53"/>
        <v>595.55999999999995</v>
      </c>
      <c r="S366" s="106">
        <v>43830</v>
      </c>
    </row>
    <row r="367" spans="1:19" s="1" customFormat="1" ht="30.75" customHeight="1" x14ac:dyDescent="0.3">
      <c r="A367" s="176">
        <v>129</v>
      </c>
      <c r="B367" s="84" t="s">
        <v>165</v>
      </c>
      <c r="C367" s="105">
        <v>1952</v>
      </c>
      <c r="D367" s="105"/>
      <c r="E367" s="105" t="s">
        <v>33</v>
      </c>
      <c r="F367" s="105">
        <v>2</v>
      </c>
      <c r="G367" s="105">
        <v>1</v>
      </c>
      <c r="H367" s="95">
        <v>275.10000000000002</v>
      </c>
      <c r="I367" s="97">
        <v>250</v>
      </c>
      <c r="J367" s="95">
        <v>0</v>
      </c>
      <c r="K367" s="95">
        <v>225</v>
      </c>
      <c r="L367" s="96">
        <v>7</v>
      </c>
      <c r="M367" s="97">
        <f>SUM('Прил.1.2-реестр МКД'!E359)</f>
        <v>591657.27</v>
      </c>
      <c r="N367" s="97">
        <v>0</v>
      </c>
      <c r="O367" s="97">
        <v>0</v>
      </c>
      <c r="P367" s="97">
        <v>0</v>
      </c>
      <c r="Q367" s="185">
        <f t="shared" si="23"/>
        <v>591657.27</v>
      </c>
      <c r="R367" s="98">
        <f t="shared" si="53"/>
        <v>2366.63</v>
      </c>
      <c r="S367" s="106">
        <v>43830</v>
      </c>
    </row>
    <row r="368" spans="1:19" s="1" customFormat="1" ht="30.75" customHeight="1" x14ac:dyDescent="0.3">
      <c r="A368" s="176">
        <v>130</v>
      </c>
      <c r="B368" s="84" t="s">
        <v>166</v>
      </c>
      <c r="C368" s="105">
        <v>1950</v>
      </c>
      <c r="D368" s="105"/>
      <c r="E368" s="105" t="s">
        <v>33</v>
      </c>
      <c r="F368" s="105">
        <v>2</v>
      </c>
      <c r="G368" s="105">
        <v>1</v>
      </c>
      <c r="H368" s="95">
        <v>297.5</v>
      </c>
      <c r="I368" s="97">
        <v>273</v>
      </c>
      <c r="J368" s="95">
        <v>0</v>
      </c>
      <c r="K368" s="95">
        <v>220</v>
      </c>
      <c r="L368" s="96">
        <v>4</v>
      </c>
      <c r="M368" s="97">
        <f>SUM('Прил.1.2-реестр МКД'!E360)</f>
        <v>675454.23</v>
      </c>
      <c r="N368" s="97">
        <v>0</v>
      </c>
      <c r="O368" s="97">
        <v>0</v>
      </c>
      <c r="P368" s="97">
        <v>0</v>
      </c>
      <c r="Q368" s="185">
        <f t="shared" si="23"/>
        <v>675454.23</v>
      </c>
      <c r="R368" s="98">
        <f t="shared" si="53"/>
        <v>2474.19</v>
      </c>
      <c r="S368" s="106">
        <v>43830</v>
      </c>
    </row>
    <row r="369" spans="1:19" s="1" customFormat="1" ht="30.75" customHeight="1" x14ac:dyDescent="0.3">
      <c r="A369" s="176">
        <v>131</v>
      </c>
      <c r="B369" s="127" t="s">
        <v>235</v>
      </c>
      <c r="C369" s="128">
        <v>1953</v>
      </c>
      <c r="D369" s="105"/>
      <c r="E369" s="79" t="s">
        <v>33</v>
      </c>
      <c r="F369" s="96">
        <v>2</v>
      </c>
      <c r="G369" s="103">
        <v>1</v>
      </c>
      <c r="H369" s="108">
        <v>300.7</v>
      </c>
      <c r="I369" s="97">
        <v>273</v>
      </c>
      <c r="J369" s="95">
        <v>55</v>
      </c>
      <c r="K369" s="108">
        <v>162</v>
      </c>
      <c r="L369" s="109">
        <v>10</v>
      </c>
      <c r="M369" s="97">
        <f>SUM('Прил.1.2-реестр МКД'!E361)</f>
        <v>300685.15000000002</v>
      </c>
      <c r="N369" s="97">
        <v>0</v>
      </c>
      <c r="O369" s="97">
        <v>0</v>
      </c>
      <c r="P369" s="97">
        <v>0</v>
      </c>
      <c r="Q369" s="185">
        <f t="shared" si="23"/>
        <v>300685.15000000002</v>
      </c>
      <c r="R369" s="98">
        <f t="shared" si="53"/>
        <v>1101.4100000000001</v>
      </c>
      <c r="S369" s="106">
        <v>43830</v>
      </c>
    </row>
    <row r="370" spans="1:19" s="1" customFormat="1" ht="30.75" customHeight="1" x14ac:dyDescent="0.3">
      <c r="A370" s="176">
        <v>132</v>
      </c>
      <c r="B370" s="104" t="s">
        <v>275</v>
      </c>
      <c r="C370" s="105">
        <v>1954</v>
      </c>
      <c r="D370" s="105"/>
      <c r="E370" s="105" t="s">
        <v>33</v>
      </c>
      <c r="F370" s="105">
        <v>2</v>
      </c>
      <c r="G370" s="105">
        <v>2</v>
      </c>
      <c r="H370" s="97">
        <v>924.4</v>
      </c>
      <c r="I370" s="97">
        <v>853</v>
      </c>
      <c r="J370" s="95">
        <v>0</v>
      </c>
      <c r="K370" s="95">
        <v>853</v>
      </c>
      <c r="L370" s="96">
        <v>33</v>
      </c>
      <c r="M370" s="97">
        <f>SUM('Прил.1.2-реестр МКД'!E362)</f>
        <v>1708297.12</v>
      </c>
      <c r="N370" s="98">
        <v>0</v>
      </c>
      <c r="O370" s="98">
        <v>0</v>
      </c>
      <c r="P370" s="97">
        <v>0</v>
      </c>
      <c r="Q370" s="185">
        <f t="shared" ref="Q370" si="54">M370</f>
        <v>1708297.12</v>
      </c>
      <c r="R370" s="98">
        <f>SUM(M370/I370)</f>
        <v>2002.69</v>
      </c>
      <c r="S370" s="106">
        <v>43830</v>
      </c>
    </row>
    <row r="371" spans="1:19" s="1" customFormat="1" ht="30.75" customHeight="1" x14ac:dyDescent="0.3">
      <c r="A371" s="176">
        <v>133</v>
      </c>
      <c r="B371" s="104" t="s">
        <v>331</v>
      </c>
      <c r="C371" s="105">
        <v>1975</v>
      </c>
      <c r="D371" s="105"/>
      <c r="E371" s="105" t="s">
        <v>34</v>
      </c>
      <c r="F371" s="105">
        <v>5</v>
      </c>
      <c r="G371" s="105">
        <v>6</v>
      </c>
      <c r="H371" s="97">
        <v>4849.8</v>
      </c>
      <c r="I371" s="97">
        <v>4390</v>
      </c>
      <c r="J371" s="95">
        <v>0</v>
      </c>
      <c r="K371" s="95">
        <v>4390</v>
      </c>
      <c r="L371" s="96">
        <v>222</v>
      </c>
      <c r="M371" s="97">
        <f>SUM('Прил.1.2-реестр МКД'!E363)</f>
        <v>5006400.3899999997</v>
      </c>
      <c r="N371" s="98">
        <v>0</v>
      </c>
      <c r="O371" s="98">
        <v>0</v>
      </c>
      <c r="P371" s="97">
        <v>0</v>
      </c>
      <c r="Q371" s="98">
        <f>M371-O371</f>
        <v>5006400.3899999997</v>
      </c>
      <c r="R371" s="98">
        <f>SUM(M371/I371)</f>
        <v>1140.4100000000001</v>
      </c>
      <c r="S371" s="106">
        <v>43830</v>
      </c>
    </row>
    <row r="372" spans="1:19" s="1" customFormat="1" ht="30.75" customHeight="1" x14ac:dyDescent="0.3">
      <c r="A372" s="176">
        <v>134</v>
      </c>
      <c r="B372" s="104" t="s">
        <v>447</v>
      </c>
      <c r="C372" s="128">
        <v>1965</v>
      </c>
      <c r="D372" s="105"/>
      <c r="E372" s="79" t="s">
        <v>33</v>
      </c>
      <c r="F372" s="96">
        <v>5</v>
      </c>
      <c r="G372" s="103">
        <v>4</v>
      </c>
      <c r="H372" s="98">
        <v>3449.92</v>
      </c>
      <c r="I372" s="138">
        <v>3188.62</v>
      </c>
      <c r="J372" s="97">
        <v>44.7</v>
      </c>
      <c r="K372" s="98">
        <f>I372-J372</f>
        <v>3143.92</v>
      </c>
      <c r="L372" s="109">
        <v>127</v>
      </c>
      <c r="M372" s="97">
        <f>SUM('Прил.1.2-реестр МКД'!E364)</f>
        <v>3461666.02</v>
      </c>
      <c r="N372" s="95">
        <v>0</v>
      </c>
      <c r="O372" s="95">
        <v>0</v>
      </c>
      <c r="P372" s="95">
        <v>0</v>
      </c>
      <c r="Q372" s="97">
        <f>M372</f>
        <v>3461666.02</v>
      </c>
      <c r="R372" s="98">
        <f t="shared" si="24"/>
        <v>1085.6300000000001</v>
      </c>
      <c r="S372" s="106">
        <v>43830</v>
      </c>
    </row>
    <row r="373" spans="1:19" s="1" customFormat="1" ht="30.75" customHeight="1" x14ac:dyDescent="0.3">
      <c r="A373" s="176">
        <v>135</v>
      </c>
      <c r="B373" s="84" t="s">
        <v>303</v>
      </c>
      <c r="C373" s="105">
        <v>2009</v>
      </c>
      <c r="D373" s="103"/>
      <c r="E373" s="105" t="s">
        <v>306</v>
      </c>
      <c r="F373" s="148" t="s">
        <v>304</v>
      </c>
      <c r="G373" s="105">
        <v>7</v>
      </c>
      <c r="H373" s="95">
        <v>27416.7</v>
      </c>
      <c r="I373" s="97">
        <v>22009</v>
      </c>
      <c r="J373" s="95">
        <v>0</v>
      </c>
      <c r="K373" s="95">
        <v>22009</v>
      </c>
      <c r="L373" s="96">
        <v>934</v>
      </c>
      <c r="M373" s="97">
        <f>SUM('Прил.1.2-реестр МКД'!E365)</f>
        <v>12433512.779999999</v>
      </c>
      <c r="N373" s="97">
        <v>0</v>
      </c>
      <c r="O373" s="97">
        <v>0</v>
      </c>
      <c r="P373" s="97">
        <v>0</v>
      </c>
      <c r="Q373" s="98">
        <f t="shared" ref="Q373" si="55">M373</f>
        <v>12433512.779999999</v>
      </c>
      <c r="R373" s="98">
        <f t="shared" ref="R373" si="56">M373/I373</f>
        <v>564.92999999999995</v>
      </c>
      <c r="S373" s="106">
        <v>43830</v>
      </c>
    </row>
    <row r="374" spans="1:19" s="1" customFormat="1" ht="30.75" customHeight="1" x14ac:dyDescent="0.3">
      <c r="A374" s="176">
        <v>136</v>
      </c>
      <c r="B374" s="104" t="s">
        <v>330</v>
      </c>
      <c r="C374" s="105">
        <v>1966</v>
      </c>
      <c r="D374" s="105"/>
      <c r="E374" s="105" t="s">
        <v>33</v>
      </c>
      <c r="F374" s="105">
        <v>5</v>
      </c>
      <c r="G374" s="105">
        <v>3</v>
      </c>
      <c r="H374" s="97">
        <v>2688.4</v>
      </c>
      <c r="I374" s="97">
        <v>2486</v>
      </c>
      <c r="J374" s="95">
        <v>75</v>
      </c>
      <c r="K374" s="95">
        <v>2411</v>
      </c>
      <c r="L374" s="96">
        <v>117</v>
      </c>
      <c r="M374" s="97">
        <f>SUM('Прил.1.2-реестр МКД'!E366)</f>
        <v>2706014.6</v>
      </c>
      <c r="N374" s="98">
        <v>0</v>
      </c>
      <c r="O374" s="98">
        <v>0</v>
      </c>
      <c r="P374" s="97">
        <v>0</v>
      </c>
      <c r="Q374" s="98">
        <f>M374-O374</f>
        <v>2706014.6</v>
      </c>
      <c r="R374" s="98">
        <f t="shared" si="24"/>
        <v>1088.5</v>
      </c>
      <c r="S374" s="106">
        <v>43830</v>
      </c>
    </row>
    <row r="375" spans="1:19" s="1" customFormat="1" ht="30.75" customHeight="1" x14ac:dyDescent="0.3">
      <c r="A375" s="176">
        <v>137</v>
      </c>
      <c r="B375" s="104" t="s">
        <v>431</v>
      </c>
      <c r="C375" s="128">
        <v>1968</v>
      </c>
      <c r="D375" s="105"/>
      <c r="E375" s="79" t="s">
        <v>33</v>
      </c>
      <c r="F375" s="96">
        <v>5</v>
      </c>
      <c r="G375" s="103">
        <v>4</v>
      </c>
      <c r="H375" s="98">
        <v>3501.8</v>
      </c>
      <c r="I375" s="98">
        <v>2569.3000000000002</v>
      </c>
      <c r="J375" s="97">
        <v>161.5</v>
      </c>
      <c r="K375" s="98">
        <v>2407.8000000000002</v>
      </c>
      <c r="L375" s="109">
        <v>124</v>
      </c>
      <c r="M375" s="97">
        <f>SUM('Прил.1.2-реестр МКД'!E367)</f>
        <v>3463896.86</v>
      </c>
      <c r="N375" s="95">
        <v>0</v>
      </c>
      <c r="O375" s="95">
        <v>0</v>
      </c>
      <c r="P375" s="95">
        <v>0</v>
      </c>
      <c r="Q375" s="97">
        <f>M375</f>
        <v>3463896.86</v>
      </c>
      <c r="R375" s="98">
        <f>SUM(M375/I375)</f>
        <v>1348.19</v>
      </c>
      <c r="S375" s="106">
        <v>43830</v>
      </c>
    </row>
    <row r="376" spans="1:19" s="1" customFormat="1" ht="30.75" customHeight="1" x14ac:dyDescent="0.3">
      <c r="A376" s="176">
        <v>138</v>
      </c>
      <c r="B376" s="127" t="s">
        <v>419</v>
      </c>
      <c r="C376" s="128">
        <v>1987</v>
      </c>
      <c r="D376" s="105"/>
      <c r="E376" s="79" t="s">
        <v>33</v>
      </c>
      <c r="F376" s="96">
        <v>5</v>
      </c>
      <c r="G376" s="103">
        <v>4</v>
      </c>
      <c r="H376" s="98">
        <v>3015.4</v>
      </c>
      <c r="I376" s="98">
        <v>2685</v>
      </c>
      <c r="J376" s="95">
        <v>117</v>
      </c>
      <c r="K376" s="108">
        <v>2568</v>
      </c>
      <c r="L376" s="109">
        <v>125</v>
      </c>
      <c r="M376" s="97">
        <f>SUM('Прил.1.2-реестр МКД'!E368)</f>
        <v>3771768.85</v>
      </c>
      <c r="N376" s="97">
        <v>0</v>
      </c>
      <c r="O376" s="97">
        <v>0</v>
      </c>
      <c r="P376" s="97">
        <v>0</v>
      </c>
      <c r="Q376" s="98">
        <f>M376</f>
        <v>3771768.85</v>
      </c>
      <c r="R376" s="98">
        <f>SUM(M376/I376)</f>
        <v>1404.76</v>
      </c>
      <c r="S376" s="106">
        <v>43830</v>
      </c>
    </row>
    <row r="377" spans="1:19" s="1" customFormat="1" ht="30.75" customHeight="1" x14ac:dyDescent="0.3">
      <c r="A377" s="176">
        <v>139</v>
      </c>
      <c r="B377" s="84" t="s">
        <v>170</v>
      </c>
      <c r="C377" s="105">
        <v>1987</v>
      </c>
      <c r="D377" s="105"/>
      <c r="E377" s="105" t="s">
        <v>33</v>
      </c>
      <c r="F377" s="105">
        <v>5</v>
      </c>
      <c r="G377" s="105">
        <v>10</v>
      </c>
      <c r="H377" s="95">
        <v>9002</v>
      </c>
      <c r="I377" s="97">
        <v>8113.8</v>
      </c>
      <c r="J377" s="95">
        <v>220</v>
      </c>
      <c r="K377" s="108">
        <v>6366</v>
      </c>
      <c r="L377" s="109">
        <v>138</v>
      </c>
      <c r="M377" s="97">
        <f>SUM('Прил.1.2-реестр МКД'!E369)</f>
        <v>1884901.77</v>
      </c>
      <c r="N377" s="97">
        <v>0</v>
      </c>
      <c r="O377" s="97">
        <v>0</v>
      </c>
      <c r="P377" s="97">
        <v>0</v>
      </c>
      <c r="Q377" s="98">
        <f t="shared" ref="Q377" si="57">M377</f>
        <v>1884901.77</v>
      </c>
      <c r="R377" s="98">
        <f t="shared" ref="R377" si="58">M377/I377</f>
        <v>232.31</v>
      </c>
      <c r="S377" s="106">
        <v>43830</v>
      </c>
    </row>
    <row r="378" spans="1:19" s="1" customFormat="1" ht="30.75" customHeight="1" x14ac:dyDescent="0.3">
      <c r="A378" s="176">
        <v>140</v>
      </c>
      <c r="B378" s="104" t="s">
        <v>415</v>
      </c>
      <c r="C378" s="105">
        <v>1962</v>
      </c>
      <c r="D378" s="105"/>
      <c r="E378" s="105" t="s">
        <v>33</v>
      </c>
      <c r="F378" s="105">
        <v>5</v>
      </c>
      <c r="G378" s="105">
        <v>2</v>
      </c>
      <c r="H378" s="97">
        <v>1812.1</v>
      </c>
      <c r="I378" s="97">
        <v>1582</v>
      </c>
      <c r="J378" s="95">
        <v>31</v>
      </c>
      <c r="K378" s="95">
        <v>1552</v>
      </c>
      <c r="L378" s="96">
        <v>74</v>
      </c>
      <c r="M378" s="97">
        <f>SUM('Прил.1.2-реестр МКД'!E370)</f>
        <v>1849040.16</v>
      </c>
      <c r="N378" s="98">
        <v>0</v>
      </c>
      <c r="O378" s="98">
        <v>0</v>
      </c>
      <c r="P378" s="97">
        <v>0</v>
      </c>
      <c r="Q378" s="98">
        <f>M378-O378</f>
        <v>1849040.16</v>
      </c>
      <c r="R378" s="98">
        <f t="shared" ref="R378:R415" si="59">SUM(M378/I378)</f>
        <v>1168.8</v>
      </c>
      <c r="S378" s="106">
        <v>43830</v>
      </c>
    </row>
    <row r="379" spans="1:19" s="1" customFormat="1" ht="30.75" customHeight="1" x14ac:dyDescent="0.3">
      <c r="A379" s="176">
        <v>141</v>
      </c>
      <c r="B379" s="127" t="s">
        <v>448</v>
      </c>
      <c r="C379" s="128">
        <v>1970</v>
      </c>
      <c r="D379" s="105"/>
      <c r="E379" s="79" t="s">
        <v>33</v>
      </c>
      <c r="F379" s="96">
        <v>5</v>
      </c>
      <c r="G379" s="103">
        <v>4</v>
      </c>
      <c r="H379" s="98">
        <v>3706.56</v>
      </c>
      <c r="I379" s="138">
        <v>3444.96</v>
      </c>
      <c r="J379" s="97">
        <v>237.9</v>
      </c>
      <c r="K379" s="98">
        <f>I379-J379</f>
        <v>3207.06</v>
      </c>
      <c r="L379" s="109">
        <v>150</v>
      </c>
      <c r="M379" s="97">
        <f>SUM('Прил.1.2-реестр МКД'!E371)</f>
        <v>4895154.25</v>
      </c>
      <c r="N379" s="95">
        <v>0</v>
      </c>
      <c r="O379" s="95">
        <v>0</v>
      </c>
      <c r="P379" s="95">
        <v>0</v>
      </c>
      <c r="Q379" s="97">
        <f>M379</f>
        <v>4895154.25</v>
      </c>
      <c r="R379" s="98">
        <f t="shared" si="59"/>
        <v>1420.96</v>
      </c>
      <c r="S379" s="106">
        <v>43830</v>
      </c>
    </row>
    <row r="380" spans="1:19" s="1" customFormat="1" ht="30.75" customHeight="1" x14ac:dyDescent="0.3">
      <c r="A380" s="176">
        <v>142</v>
      </c>
      <c r="B380" s="135" t="s">
        <v>354</v>
      </c>
      <c r="C380" s="105">
        <v>1971</v>
      </c>
      <c r="D380" s="105"/>
      <c r="E380" s="105" t="s">
        <v>33</v>
      </c>
      <c r="F380" s="114">
        <v>5</v>
      </c>
      <c r="G380" s="114">
        <v>4</v>
      </c>
      <c r="H380" s="97">
        <v>3381.7</v>
      </c>
      <c r="I380" s="97">
        <v>3381.7</v>
      </c>
      <c r="J380" s="97">
        <v>0</v>
      </c>
      <c r="K380" s="97">
        <v>3381.7</v>
      </c>
      <c r="L380" s="96">
        <v>157</v>
      </c>
      <c r="M380" s="97">
        <f>SUM('Прил.1.2-реестр МКД'!E372)</f>
        <v>4836533.28</v>
      </c>
      <c r="N380" s="97">
        <v>0</v>
      </c>
      <c r="O380" s="98">
        <v>0</v>
      </c>
      <c r="P380" s="97">
        <v>0</v>
      </c>
      <c r="Q380" s="98">
        <f t="shared" ref="Q380" si="60">M380</f>
        <v>4836533.28</v>
      </c>
      <c r="R380" s="98">
        <f>M380/I380</f>
        <v>1430.21</v>
      </c>
      <c r="S380" s="106">
        <v>43830</v>
      </c>
    </row>
    <row r="381" spans="1:19" s="1" customFormat="1" ht="30.75" customHeight="1" x14ac:dyDescent="0.3">
      <c r="A381" s="186">
        <v>143</v>
      </c>
      <c r="B381" s="135" t="s">
        <v>455</v>
      </c>
      <c r="C381" s="187">
        <v>1980</v>
      </c>
      <c r="D381" s="187"/>
      <c r="E381" s="187" t="s">
        <v>34</v>
      </c>
      <c r="F381" s="114">
        <v>12</v>
      </c>
      <c r="G381" s="114">
        <v>1</v>
      </c>
      <c r="H381" s="97">
        <v>3715.4</v>
      </c>
      <c r="I381" s="97">
        <v>3715.4</v>
      </c>
      <c r="J381" s="97">
        <v>0</v>
      </c>
      <c r="K381" s="97">
        <v>3715.4</v>
      </c>
      <c r="L381" s="96">
        <v>166</v>
      </c>
      <c r="M381" s="97">
        <f>SUM('Прил.1.2-реестр МКД'!E373)</f>
        <v>7487356.5599999996</v>
      </c>
      <c r="N381" s="97">
        <v>0</v>
      </c>
      <c r="O381" s="185">
        <v>0</v>
      </c>
      <c r="P381" s="97">
        <f t="shared" ref="P381:P385" si="61">M381-Q381</f>
        <v>6761663.9000000004</v>
      </c>
      <c r="Q381" s="185">
        <f>'Прил.1.2-реестр МКД'!D373</f>
        <v>725692.66</v>
      </c>
      <c r="R381" s="185">
        <f t="shared" ref="R381:R385" si="62">M381/I381</f>
        <v>2015.22</v>
      </c>
      <c r="S381" s="106">
        <v>43831</v>
      </c>
    </row>
    <row r="382" spans="1:19" s="1" customFormat="1" ht="30.75" customHeight="1" x14ac:dyDescent="0.3">
      <c r="A382" s="186">
        <v>145</v>
      </c>
      <c r="B382" s="135" t="s">
        <v>456</v>
      </c>
      <c r="C382" s="187">
        <v>1982</v>
      </c>
      <c r="D382" s="187"/>
      <c r="E382" s="187" t="s">
        <v>34</v>
      </c>
      <c r="F382" s="114">
        <v>12</v>
      </c>
      <c r="G382" s="114">
        <v>1</v>
      </c>
      <c r="H382" s="97">
        <v>3729.5</v>
      </c>
      <c r="I382" s="97">
        <v>3709.2</v>
      </c>
      <c r="J382" s="97">
        <v>98.1</v>
      </c>
      <c r="K382" s="97">
        <v>3611.1</v>
      </c>
      <c r="L382" s="96">
        <v>166</v>
      </c>
      <c r="M382" s="97">
        <f>SUM('Прил.1.2-реестр МКД'!E374)</f>
        <v>7515771.1900000004</v>
      </c>
      <c r="N382" s="97">
        <v>0</v>
      </c>
      <c r="O382" s="185">
        <v>0</v>
      </c>
      <c r="P382" s="97">
        <f t="shared" si="61"/>
        <v>7387868.4299999997</v>
      </c>
      <c r="Q382" s="188">
        <f>'Прил.1.2-реестр МКД'!D374</f>
        <v>127902.76</v>
      </c>
      <c r="R382" s="185">
        <f t="shared" si="62"/>
        <v>2026.25</v>
      </c>
      <c r="S382" s="106">
        <v>43833</v>
      </c>
    </row>
    <row r="383" spans="1:19" s="1" customFormat="1" ht="30.75" customHeight="1" x14ac:dyDescent="0.3">
      <c r="A383" s="186">
        <v>146</v>
      </c>
      <c r="B383" s="135" t="s">
        <v>457</v>
      </c>
      <c r="C383" s="187">
        <v>2015</v>
      </c>
      <c r="D383" s="187"/>
      <c r="E383" s="187" t="s">
        <v>306</v>
      </c>
      <c r="F383" s="114">
        <v>13</v>
      </c>
      <c r="G383" s="114">
        <v>6</v>
      </c>
      <c r="H383" s="97">
        <v>7736.5</v>
      </c>
      <c r="I383" s="97">
        <v>24096.3</v>
      </c>
      <c r="J383" s="97">
        <v>0</v>
      </c>
      <c r="K383" s="97">
        <v>24096.3</v>
      </c>
      <c r="L383" s="96">
        <v>382</v>
      </c>
      <c r="M383" s="97">
        <f>SUM('Прил.1.2-реестр МКД'!E375)</f>
        <v>10812514.609999999</v>
      </c>
      <c r="N383" s="97">
        <v>0</v>
      </c>
      <c r="O383" s="185">
        <v>0</v>
      </c>
      <c r="P383" s="97">
        <f t="shared" si="61"/>
        <v>10187030.619999999</v>
      </c>
      <c r="Q383" s="188">
        <f>'Прил.1.2-реестр МКД'!D375</f>
        <v>625483.99</v>
      </c>
      <c r="R383" s="185">
        <f t="shared" si="62"/>
        <v>448.72</v>
      </c>
      <c r="S383" s="106">
        <v>43834</v>
      </c>
    </row>
    <row r="384" spans="1:19" s="1" customFormat="1" ht="30.75" customHeight="1" x14ac:dyDescent="0.3">
      <c r="A384" s="186">
        <v>147</v>
      </c>
      <c r="B384" s="135" t="s">
        <v>458</v>
      </c>
      <c r="C384" s="187">
        <v>1979</v>
      </c>
      <c r="D384" s="187"/>
      <c r="E384" s="187" t="s">
        <v>34</v>
      </c>
      <c r="F384" s="114">
        <v>9</v>
      </c>
      <c r="G384" s="114">
        <v>13</v>
      </c>
      <c r="H384" s="97">
        <v>24182.3</v>
      </c>
      <c r="I384" s="97">
        <v>24182.3</v>
      </c>
      <c r="J384" s="97">
        <v>153.9</v>
      </c>
      <c r="K384" s="97">
        <v>24028.400000000001</v>
      </c>
      <c r="L384" s="96">
        <v>953</v>
      </c>
      <c r="M384" s="97">
        <f>SUM('Прил.1.2-реестр МКД'!E376)</f>
        <v>27051292.059999999</v>
      </c>
      <c r="N384" s="97">
        <v>0</v>
      </c>
      <c r="O384" s="185">
        <v>0</v>
      </c>
      <c r="P384" s="97">
        <f t="shared" si="61"/>
        <v>25907300.91</v>
      </c>
      <c r="Q384" s="188">
        <f>'Прил.1.2-реестр МКД'!D376</f>
        <v>1143991.1499999999</v>
      </c>
      <c r="R384" s="185">
        <f t="shared" si="62"/>
        <v>1118.6400000000001</v>
      </c>
      <c r="S384" s="106">
        <v>43835</v>
      </c>
    </row>
    <row r="385" spans="1:19" s="1" customFormat="1" ht="30.75" customHeight="1" x14ac:dyDescent="0.3">
      <c r="A385" s="186">
        <v>152</v>
      </c>
      <c r="B385" s="135" t="s">
        <v>459</v>
      </c>
      <c r="C385" s="187">
        <v>1978</v>
      </c>
      <c r="D385" s="187"/>
      <c r="E385" s="187" t="s">
        <v>34</v>
      </c>
      <c r="F385" s="114">
        <v>9</v>
      </c>
      <c r="G385" s="114">
        <v>8</v>
      </c>
      <c r="H385" s="97">
        <v>15547.7</v>
      </c>
      <c r="I385" s="97">
        <v>15547.72</v>
      </c>
      <c r="J385" s="97">
        <v>129.80000000000001</v>
      </c>
      <c r="K385" s="97">
        <v>15417.92</v>
      </c>
      <c r="L385" s="96">
        <v>645</v>
      </c>
      <c r="M385" s="97">
        <f>SUM('Прил.1.2-реестр МКД'!E377)</f>
        <v>22055624.510000002</v>
      </c>
      <c r="N385" s="97">
        <v>0</v>
      </c>
      <c r="O385" s="185">
        <v>0</v>
      </c>
      <c r="P385" s="97">
        <f t="shared" si="61"/>
        <v>18874193.899999999</v>
      </c>
      <c r="Q385" s="185">
        <f>'Прил.1.2-реестр МКД'!D377</f>
        <v>3181430.61</v>
      </c>
      <c r="R385" s="185">
        <f t="shared" si="62"/>
        <v>1418.58</v>
      </c>
      <c r="S385" s="106">
        <v>43840</v>
      </c>
    </row>
    <row r="386" spans="1:19" s="1" customFormat="1" ht="30.75" customHeight="1" x14ac:dyDescent="0.3">
      <c r="A386" s="183">
        <v>154</v>
      </c>
      <c r="B386" s="84" t="s">
        <v>362</v>
      </c>
      <c r="C386" s="105">
        <v>1976</v>
      </c>
      <c r="D386" s="105"/>
      <c r="E386" s="105" t="s">
        <v>34</v>
      </c>
      <c r="F386" s="105">
        <v>9</v>
      </c>
      <c r="G386" s="105">
        <v>2</v>
      </c>
      <c r="H386" s="97">
        <v>9182.7000000000007</v>
      </c>
      <c r="I386" s="97">
        <v>7738</v>
      </c>
      <c r="J386" s="97">
        <v>1062</v>
      </c>
      <c r="K386" s="97">
        <v>6677</v>
      </c>
      <c r="L386" s="96">
        <v>588</v>
      </c>
      <c r="M386" s="97">
        <f>SUM('Прил.1.2-реестр МКД'!E378)</f>
        <v>3064200</v>
      </c>
      <c r="N386" s="98">
        <v>0</v>
      </c>
      <c r="O386" s="97">
        <v>0</v>
      </c>
      <c r="P386" s="97">
        <v>0</v>
      </c>
      <c r="Q386" s="98">
        <f>M386</f>
        <v>3064200</v>
      </c>
      <c r="R386" s="98">
        <f>M386/I386</f>
        <v>395.99</v>
      </c>
      <c r="S386" s="106">
        <v>43830</v>
      </c>
    </row>
    <row r="387" spans="1:19" s="1" customFormat="1" ht="30.75" customHeight="1" x14ac:dyDescent="0.3">
      <c r="A387" s="183">
        <v>155</v>
      </c>
      <c r="B387" s="84" t="s">
        <v>363</v>
      </c>
      <c r="C387" s="105">
        <v>1987</v>
      </c>
      <c r="D387" s="105"/>
      <c r="E387" s="105" t="s">
        <v>34</v>
      </c>
      <c r="F387" s="105">
        <v>9</v>
      </c>
      <c r="G387" s="105">
        <v>2</v>
      </c>
      <c r="H387" s="97">
        <v>9217.5</v>
      </c>
      <c r="I387" s="97">
        <v>7818</v>
      </c>
      <c r="J387" s="97">
        <v>1561</v>
      </c>
      <c r="K387" s="97">
        <v>6257</v>
      </c>
      <c r="L387" s="96">
        <v>596</v>
      </c>
      <c r="M387" s="97">
        <f>SUM('Прил.1.2-реестр МКД'!E379)</f>
        <v>3064200</v>
      </c>
      <c r="N387" s="98">
        <v>0</v>
      </c>
      <c r="O387" s="97">
        <v>0</v>
      </c>
      <c r="P387" s="97">
        <v>0</v>
      </c>
      <c r="Q387" s="98">
        <f>M387</f>
        <v>3064200</v>
      </c>
      <c r="R387" s="98">
        <f>M387/I387</f>
        <v>391.94</v>
      </c>
      <c r="S387" s="106">
        <v>43830</v>
      </c>
    </row>
    <row r="388" spans="1:19" s="1" customFormat="1" ht="30.75" customHeight="1" x14ac:dyDescent="0.3">
      <c r="A388" s="183">
        <v>156</v>
      </c>
      <c r="B388" s="104" t="s">
        <v>333</v>
      </c>
      <c r="C388" s="105">
        <v>1993</v>
      </c>
      <c r="D388" s="105"/>
      <c r="E388" s="105" t="s">
        <v>34</v>
      </c>
      <c r="F388" s="105">
        <v>16</v>
      </c>
      <c r="G388" s="105">
        <v>1</v>
      </c>
      <c r="H388" s="97">
        <v>5711.7</v>
      </c>
      <c r="I388" s="97">
        <v>4919</v>
      </c>
      <c r="J388" s="95">
        <v>203</v>
      </c>
      <c r="K388" s="95">
        <v>4716</v>
      </c>
      <c r="L388" s="96">
        <v>215</v>
      </c>
      <c r="M388" s="97">
        <f>SUM('Прил.1.2-реестр МКД'!E380)</f>
        <v>3881320</v>
      </c>
      <c r="N388" s="98">
        <v>0</v>
      </c>
      <c r="O388" s="98">
        <v>0</v>
      </c>
      <c r="P388" s="97">
        <v>0</v>
      </c>
      <c r="Q388" s="98">
        <f t="shared" ref="Q388:Q424" si="63">M388-O388</f>
        <v>3881320</v>
      </c>
      <c r="R388" s="98">
        <f t="shared" si="59"/>
        <v>789.05</v>
      </c>
      <c r="S388" s="106">
        <v>43830</v>
      </c>
    </row>
    <row r="389" spans="1:19" s="1" customFormat="1" ht="30.75" customHeight="1" x14ac:dyDescent="0.3">
      <c r="A389" s="183">
        <v>157</v>
      </c>
      <c r="B389" s="104" t="s">
        <v>334</v>
      </c>
      <c r="C389" s="105">
        <v>1993</v>
      </c>
      <c r="D389" s="105"/>
      <c r="E389" s="103" t="s">
        <v>301</v>
      </c>
      <c r="F389" s="103" t="s">
        <v>341</v>
      </c>
      <c r="G389" s="105">
        <v>11</v>
      </c>
      <c r="H389" s="97">
        <v>30855.4</v>
      </c>
      <c r="I389" s="97">
        <v>27109</v>
      </c>
      <c r="J389" s="95">
        <v>1349</v>
      </c>
      <c r="K389" s="95">
        <v>25760</v>
      </c>
      <c r="L389" s="96">
        <v>955</v>
      </c>
      <c r="M389" s="97">
        <f>SUM('Прил.1.2-реестр МКД'!E381)</f>
        <v>3064200</v>
      </c>
      <c r="N389" s="98">
        <v>0</v>
      </c>
      <c r="O389" s="98">
        <v>0</v>
      </c>
      <c r="P389" s="97">
        <v>0</v>
      </c>
      <c r="Q389" s="98">
        <f t="shared" si="63"/>
        <v>3064200</v>
      </c>
      <c r="R389" s="98">
        <f t="shared" si="59"/>
        <v>113.03</v>
      </c>
      <c r="S389" s="106">
        <v>43830</v>
      </c>
    </row>
    <row r="390" spans="1:19" s="1" customFormat="1" ht="30.75" customHeight="1" x14ac:dyDescent="0.3">
      <c r="A390" s="183">
        <v>158</v>
      </c>
      <c r="B390" s="84" t="s">
        <v>364</v>
      </c>
      <c r="C390" s="105">
        <v>1971</v>
      </c>
      <c r="D390" s="105"/>
      <c r="E390" s="105" t="s">
        <v>34</v>
      </c>
      <c r="F390" s="105">
        <v>12</v>
      </c>
      <c r="G390" s="105">
        <v>1</v>
      </c>
      <c r="H390" s="97">
        <v>2757.2</v>
      </c>
      <c r="I390" s="97">
        <v>2416</v>
      </c>
      <c r="J390" s="97">
        <v>107</v>
      </c>
      <c r="K390" s="97">
        <v>2308</v>
      </c>
      <c r="L390" s="96">
        <v>103</v>
      </c>
      <c r="M390" s="97">
        <f>SUM('Прил.1.2-реестр МКД'!E382)</f>
        <v>1940660</v>
      </c>
      <c r="N390" s="98">
        <v>0</v>
      </c>
      <c r="O390" s="97">
        <v>0</v>
      </c>
      <c r="P390" s="97">
        <v>0</v>
      </c>
      <c r="Q390" s="98">
        <f t="shared" si="63"/>
        <v>1940660</v>
      </c>
      <c r="R390" s="98">
        <f t="shared" ref="R390:R401" si="64">M390/I390</f>
        <v>803.25</v>
      </c>
      <c r="S390" s="106">
        <v>43830</v>
      </c>
    </row>
    <row r="391" spans="1:19" s="1" customFormat="1" ht="30.75" customHeight="1" x14ac:dyDescent="0.3">
      <c r="A391" s="183">
        <v>159</v>
      </c>
      <c r="B391" s="84" t="s">
        <v>366</v>
      </c>
      <c r="C391" s="105">
        <v>1970</v>
      </c>
      <c r="D391" s="105"/>
      <c r="E391" s="105" t="s">
        <v>34</v>
      </c>
      <c r="F391" s="105">
        <v>12</v>
      </c>
      <c r="G391" s="105">
        <v>1</v>
      </c>
      <c r="H391" s="97">
        <v>2722</v>
      </c>
      <c r="I391" s="97">
        <v>2398</v>
      </c>
      <c r="J391" s="97">
        <v>94</v>
      </c>
      <c r="K391" s="97">
        <v>2304</v>
      </c>
      <c r="L391" s="96">
        <v>95</v>
      </c>
      <c r="M391" s="97">
        <f>SUM('Прил.1.2-реестр МКД'!E383)</f>
        <v>1940660</v>
      </c>
      <c r="N391" s="98">
        <v>0</v>
      </c>
      <c r="O391" s="97">
        <v>0</v>
      </c>
      <c r="P391" s="97">
        <v>0</v>
      </c>
      <c r="Q391" s="98">
        <f t="shared" si="63"/>
        <v>1940660</v>
      </c>
      <c r="R391" s="98">
        <f t="shared" si="64"/>
        <v>809.28</v>
      </c>
      <c r="S391" s="106">
        <v>43830</v>
      </c>
    </row>
    <row r="392" spans="1:19" s="1" customFormat="1" ht="30.75" customHeight="1" x14ac:dyDescent="0.3">
      <c r="A392" s="183">
        <v>160</v>
      </c>
      <c r="B392" s="84" t="s">
        <v>368</v>
      </c>
      <c r="C392" s="105">
        <v>1972</v>
      </c>
      <c r="D392" s="105"/>
      <c r="E392" s="105" t="s">
        <v>34</v>
      </c>
      <c r="F392" s="105">
        <v>9</v>
      </c>
      <c r="G392" s="105">
        <v>4</v>
      </c>
      <c r="H392" s="97">
        <v>10144.1</v>
      </c>
      <c r="I392" s="97">
        <v>8934</v>
      </c>
      <c r="J392" s="97">
        <v>147</v>
      </c>
      <c r="K392" s="97">
        <v>8786</v>
      </c>
      <c r="L392" s="96">
        <v>295</v>
      </c>
      <c r="M392" s="97">
        <f>SUM('Прил.1.2-реестр МКД'!E384)</f>
        <v>1532100</v>
      </c>
      <c r="N392" s="98">
        <v>0</v>
      </c>
      <c r="O392" s="97">
        <v>0</v>
      </c>
      <c r="P392" s="97">
        <v>0</v>
      </c>
      <c r="Q392" s="98">
        <f t="shared" si="63"/>
        <v>1532100</v>
      </c>
      <c r="R392" s="98">
        <f t="shared" si="64"/>
        <v>171.49</v>
      </c>
      <c r="S392" s="106">
        <v>43830</v>
      </c>
    </row>
    <row r="393" spans="1:19" s="1" customFormat="1" ht="30.75" customHeight="1" x14ac:dyDescent="0.3">
      <c r="A393" s="183">
        <v>161</v>
      </c>
      <c r="B393" s="84" t="s">
        <v>369</v>
      </c>
      <c r="C393" s="105">
        <v>1976</v>
      </c>
      <c r="D393" s="105"/>
      <c r="E393" s="105" t="s">
        <v>34</v>
      </c>
      <c r="F393" s="105">
        <v>9</v>
      </c>
      <c r="G393" s="105">
        <v>4</v>
      </c>
      <c r="H393" s="97">
        <v>9812</v>
      </c>
      <c r="I393" s="97">
        <v>8571</v>
      </c>
      <c r="J393" s="97">
        <v>636</v>
      </c>
      <c r="K393" s="97">
        <v>7935</v>
      </c>
      <c r="L393" s="96">
        <v>260</v>
      </c>
      <c r="M393" s="97">
        <f>SUM('Прил.1.2-реестр МКД'!E385)</f>
        <v>6128400</v>
      </c>
      <c r="N393" s="98">
        <v>0</v>
      </c>
      <c r="O393" s="97">
        <v>0</v>
      </c>
      <c r="P393" s="97">
        <v>0</v>
      </c>
      <c r="Q393" s="98">
        <f t="shared" si="63"/>
        <v>6128400</v>
      </c>
      <c r="R393" s="98">
        <f t="shared" si="64"/>
        <v>715.02</v>
      </c>
      <c r="S393" s="106">
        <v>43830</v>
      </c>
    </row>
    <row r="394" spans="1:19" s="1" customFormat="1" ht="30.75" customHeight="1" x14ac:dyDescent="0.3">
      <c r="A394" s="183">
        <v>162</v>
      </c>
      <c r="B394" s="84" t="s">
        <v>370</v>
      </c>
      <c r="C394" s="105">
        <v>1973</v>
      </c>
      <c r="D394" s="105"/>
      <c r="E394" s="105" t="s">
        <v>34</v>
      </c>
      <c r="F394" s="105">
        <v>9</v>
      </c>
      <c r="G394" s="105">
        <v>2</v>
      </c>
      <c r="H394" s="97">
        <v>9093.2000000000007</v>
      </c>
      <c r="I394" s="97">
        <v>7625</v>
      </c>
      <c r="J394" s="97">
        <v>899</v>
      </c>
      <c r="K394" s="97">
        <v>6726</v>
      </c>
      <c r="L394" s="96">
        <v>616</v>
      </c>
      <c r="M394" s="97">
        <f>SUM('Прил.1.2-реестр МКД'!E386)</f>
        <v>3064200</v>
      </c>
      <c r="N394" s="98">
        <v>0</v>
      </c>
      <c r="O394" s="97">
        <v>0</v>
      </c>
      <c r="P394" s="97">
        <v>0</v>
      </c>
      <c r="Q394" s="98">
        <f t="shared" si="63"/>
        <v>3064200</v>
      </c>
      <c r="R394" s="98">
        <f t="shared" si="64"/>
        <v>401.86</v>
      </c>
      <c r="S394" s="106">
        <v>43830</v>
      </c>
    </row>
    <row r="395" spans="1:19" s="1" customFormat="1" ht="30.75" customHeight="1" x14ac:dyDescent="0.3">
      <c r="A395" s="183">
        <v>163</v>
      </c>
      <c r="B395" s="84" t="s">
        <v>371</v>
      </c>
      <c r="C395" s="105">
        <v>1972</v>
      </c>
      <c r="D395" s="105"/>
      <c r="E395" s="105" t="s">
        <v>34</v>
      </c>
      <c r="F395" s="105">
        <v>9</v>
      </c>
      <c r="G395" s="105">
        <v>2</v>
      </c>
      <c r="H395" s="97">
        <v>9265.9</v>
      </c>
      <c r="I395" s="97">
        <v>7734</v>
      </c>
      <c r="J395" s="97">
        <v>933</v>
      </c>
      <c r="K395" s="97">
        <v>6801</v>
      </c>
      <c r="L395" s="96">
        <v>562</v>
      </c>
      <c r="M395" s="97">
        <f>SUM('Прил.1.2-реестр МКД'!E387)</f>
        <v>3064200</v>
      </c>
      <c r="N395" s="98">
        <v>0</v>
      </c>
      <c r="O395" s="97">
        <v>0</v>
      </c>
      <c r="P395" s="97">
        <v>0</v>
      </c>
      <c r="Q395" s="98">
        <f t="shared" si="63"/>
        <v>3064200</v>
      </c>
      <c r="R395" s="98">
        <f t="shared" si="64"/>
        <v>396.2</v>
      </c>
      <c r="S395" s="106">
        <v>43830</v>
      </c>
    </row>
    <row r="396" spans="1:19" s="1" customFormat="1" ht="30.75" customHeight="1" x14ac:dyDescent="0.3">
      <c r="A396" s="183">
        <v>164</v>
      </c>
      <c r="B396" s="84" t="s">
        <v>372</v>
      </c>
      <c r="C396" s="105">
        <v>1973</v>
      </c>
      <c r="D396" s="105"/>
      <c r="E396" s="105" t="s">
        <v>34</v>
      </c>
      <c r="F396" s="105">
        <v>9</v>
      </c>
      <c r="G396" s="105">
        <v>2</v>
      </c>
      <c r="H396" s="97">
        <v>9011.1</v>
      </c>
      <c r="I396" s="97">
        <v>7611</v>
      </c>
      <c r="J396" s="97">
        <v>1388</v>
      </c>
      <c r="K396" s="97">
        <v>6223</v>
      </c>
      <c r="L396" s="96">
        <v>571</v>
      </c>
      <c r="M396" s="97">
        <f>SUM('Прил.1.2-реестр МКД'!E388)</f>
        <v>1532100</v>
      </c>
      <c r="N396" s="98">
        <v>0</v>
      </c>
      <c r="O396" s="97">
        <v>0</v>
      </c>
      <c r="P396" s="97">
        <v>0</v>
      </c>
      <c r="Q396" s="98">
        <f t="shared" si="63"/>
        <v>1532100</v>
      </c>
      <c r="R396" s="98">
        <f t="shared" si="64"/>
        <v>201.3</v>
      </c>
      <c r="S396" s="106">
        <v>43830</v>
      </c>
    </row>
    <row r="397" spans="1:19" s="1" customFormat="1" ht="30.75" customHeight="1" x14ac:dyDescent="0.3">
      <c r="A397" s="183">
        <v>165</v>
      </c>
      <c r="B397" s="84" t="s">
        <v>373</v>
      </c>
      <c r="C397" s="105">
        <v>1975</v>
      </c>
      <c r="D397" s="105"/>
      <c r="E397" s="105" t="s">
        <v>34</v>
      </c>
      <c r="F397" s="105">
        <v>9</v>
      </c>
      <c r="G397" s="105">
        <v>2</v>
      </c>
      <c r="H397" s="97">
        <v>9045.5</v>
      </c>
      <c r="I397" s="97">
        <v>7712</v>
      </c>
      <c r="J397" s="97">
        <v>904</v>
      </c>
      <c r="K397" s="97">
        <v>6808</v>
      </c>
      <c r="L397" s="96">
        <v>522</v>
      </c>
      <c r="M397" s="97">
        <f>SUM('Прил.1.2-реестр МКД'!E389)</f>
        <v>1532100</v>
      </c>
      <c r="N397" s="98">
        <v>0</v>
      </c>
      <c r="O397" s="97">
        <v>0</v>
      </c>
      <c r="P397" s="97">
        <v>0</v>
      </c>
      <c r="Q397" s="98">
        <f t="shared" si="63"/>
        <v>1532100</v>
      </c>
      <c r="R397" s="98">
        <f t="shared" si="64"/>
        <v>198.66</v>
      </c>
      <c r="S397" s="106">
        <v>43830</v>
      </c>
    </row>
    <row r="398" spans="1:19" s="1" customFormat="1" ht="30.75" customHeight="1" x14ac:dyDescent="0.3">
      <c r="A398" s="183">
        <v>166</v>
      </c>
      <c r="B398" s="84" t="s">
        <v>374</v>
      </c>
      <c r="C398" s="103">
        <v>1974</v>
      </c>
      <c r="D398" s="105"/>
      <c r="E398" s="103" t="s">
        <v>34</v>
      </c>
      <c r="F398" s="105">
        <v>9</v>
      </c>
      <c r="G398" s="105">
        <v>2</v>
      </c>
      <c r="H398" s="97">
        <v>9314.2999999999993</v>
      </c>
      <c r="I398" s="97">
        <v>7737</v>
      </c>
      <c r="J398" s="97">
        <v>923</v>
      </c>
      <c r="K398" s="97">
        <v>6814</v>
      </c>
      <c r="L398" s="96">
        <v>533</v>
      </c>
      <c r="M398" s="97">
        <f>SUM('Прил.1.2-реестр МКД'!E390)</f>
        <v>3064200</v>
      </c>
      <c r="N398" s="98">
        <v>0</v>
      </c>
      <c r="O398" s="97">
        <v>0</v>
      </c>
      <c r="P398" s="97">
        <v>0</v>
      </c>
      <c r="Q398" s="98">
        <f t="shared" si="63"/>
        <v>3064200</v>
      </c>
      <c r="R398" s="98">
        <f t="shared" si="64"/>
        <v>396.04</v>
      </c>
      <c r="S398" s="106">
        <v>43830</v>
      </c>
    </row>
    <row r="399" spans="1:19" s="1" customFormat="1" ht="30.75" customHeight="1" x14ac:dyDescent="0.3">
      <c r="A399" s="183">
        <v>167</v>
      </c>
      <c r="B399" s="84" t="s">
        <v>376</v>
      </c>
      <c r="C399" s="103">
        <v>1977</v>
      </c>
      <c r="D399" s="105"/>
      <c r="E399" s="105" t="s">
        <v>34</v>
      </c>
      <c r="F399" s="105">
        <v>9</v>
      </c>
      <c r="G399" s="105">
        <v>4</v>
      </c>
      <c r="H399" s="97">
        <v>8957.2999999999993</v>
      </c>
      <c r="I399" s="97">
        <v>7886</v>
      </c>
      <c r="J399" s="97">
        <v>88</v>
      </c>
      <c r="K399" s="97">
        <v>7798</v>
      </c>
      <c r="L399" s="96">
        <v>322</v>
      </c>
      <c r="M399" s="97">
        <f>SUM('Прил.1.2-реестр МКД'!E391)</f>
        <v>6128400</v>
      </c>
      <c r="N399" s="98">
        <v>0</v>
      </c>
      <c r="O399" s="98">
        <v>0</v>
      </c>
      <c r="P399" s="97">
        <v>0</v>
      </c>
      <c r="Q399" s="98">
        <f t="shared" si="63"/>
        <v>6128400</v>
      </c>
      <c r="R399" s="98">
        <f t="shared" si="64"/>
        <v>777.12</v>
      </c>
      <c r="S399" s="106">
        <v>43830</v>
      </c>
    </row>
    <row r="400" spans="1:19" s="1" customFormat="1" ht="30.75" customHeight="1" x14ac:dyDescent="0.3">
      <c r="A400" s="183">
        <v>168</v>
      </c>
      <c r="B400" s="84" t="s">
        <v>377</v>
      </c>
      <c r="C400" s="105">
        <v>1977</v>
      </c>
      <c r="D400" s="105"/>
      <c r="E400" s="105" t="s">
        <v>34</v>
      </c>
      <c r="F400" s="105">
        <v>9</v>
      </c>
      <c r="G400" s="105">
        <v>2</v>
      </c>
      <c r="H400" s="97">
        <v>9363.7999999999993</v>
      </c>
      <c r="I400" s="97">
        <v>7833</v>
      </c>
      <c r="J400" s="97">
        <v>1151</v>
      </c>
      <c r="K400" s="97">
        <v>6682</v>
      </c>
      <c r="L400" s="96">
        <v>572</v>
      </c>
      <c r="M400" s="97">
        <f>SUM('Прил.1.2-реестр МКД'!E392)</f>
        <v>3064200</v>
      </c>
      <c r="N400" s="98">
        <v>0</v>
      </c>
      <c r="O400" s="98">
        <v>0</v>
      </c>
      <c r="P400" s="97">
        <v>0</v>
      </c>
      <c r="Q400" s="98">
        <f t="shared" si="63"/>
        <v>3064200</v>
      </c>
      <c r="R400" s="98">
        <f t="shared" si="64"/>
        <v>391.19</v>
      </c>
      <c r="S400" s="106">
        <v>43830</v>
      </c>
    </row>
    <row r="401" spans="1:19" s="1" customFormat="1" ht="30.75" customHeight="1" x14ac:dyDescent="0.3">
      <c r="A401" s="183">
        <v>169</v>
      </c>
      <c r="B401" s="84" t="s">
        <v>378</v>
      </c>
      <c r="C401" s="105">
        <v>1993</v>
      </c>
      <c r="D401" s="105"/>
      <c r="E401" s="105" t="s">
        <v>34</v>
      </c>
      <c r="F401" s="105">
        <v>16</v>
      </c>
      <c r="G401" s="105">
        <v>1</v>
      </c>
      <c r="H401" s="97">
        <v>5886.6</v>
      </c>
      <c r="I401" s="97">
        <v>4989</v>
      </c>
      <c r="J401" s="97">
        <v>121</v>
      </c>
      <c r="K401" s="97">
        <v>4868</v>
      </c>
      <c r="L401" s="96">
        <v>207</v>
      </c>
      <c r="M401" s="97">
        <f>SUM('Прил.1.2-реестр МКД'!E393)</f>
        <v>3983460</v>
      </c>
      <c r="N401" s="98">
        <v>0</v>
      </c>
      <c r="O401" s="98">
        <v>0</v>
      </c>
      <c r="P401" s="97">
        <v>0</v>
      </c>
      <c r="Q401" s="98">
        <f t="shared" si="63"/>
        <v>3983460</v>
      </c>
      <c r="R401" s="98">
        <f t="shared" si="64"/>
        <v>798.45</v>
      </c>
      <c r="S401" s="106">
        <v>43830</v>
      </c>
    </row>
    <row r="402" spans="1:19" s="1" customFormat="1" ht="30.75" customHeight="1" x14ac:dyDescent="0.3">
      <c r="A402" s="183">
        <v>170</v>
      </c>
      <c r="B402" s="104" t="s">
        <v>327</v>
      </c>
      <c r="C402" s="105">
        <v>1992</v>
      </c>
      <c r="D402" s="105"/>
      <c r="E402" s="105" t="s">
        <v>34</v>
      </c>
      <c r="F402" s="105">
        <v>9</v>
      </c>
      <c r="G402" s="105">
        <v>2</v>
      </c>
      <c r="H402" s="97">
        <v>4410.7</v>
      </c>
      <c r="I402" s="97">
        <v>3908</v>
      </c>
      <c r="J402" s="95">
        <v>129</v>
      </c>
      <c r="K402" s="95">
        <v>3779</v>
      </c>
      <c r="L402" s="96">
        <v>213</v>
      </c>
      <c r="M402" s="97">
        <f>SUM('Прил.1.2-реестр МКД'!E394)</f>
        <v>3064200</v>
      </c>
      <c r="N402" s="98">
        <v>0</v>
      </c>
      <c r="O402" s="98">
        <v>0</v>
      </c>
      <c r="P402" s="97">
        <v>0</v>
      </c>
      <c r="Q402" s="98">
        <f t="shared" si="63"/>
        <v>3064200</v>
      </c>
      <c r="R402" s="98">
        <f t="shared" si="59"/>
        <v>784.08</v>
      </c>
      <c r="S402" s="106">
        <v>43830</v>
      </c>
    </row>
    <row r="403" spans="1:19" s="1" customFormat="1" ht="30.75" customHeight="1" x14ac:dyDescent="0.3">
      <c r="A403" s="183">
        <v>171</v>
      </c>
      <c r="B403" s="104" t="s">
        <v>328</v>
      </c>
      <c r="C403" s="105">
        <v>1992</v>
      </c>
      <c r="D403" s="105"/>
      <c r="E403" s="105" t="s">
        <v>33</v>
      </c>
      <c r="F403" s="105">
        <v>10</v>
      </c>
      <c r="G403" s="105">
        <v>1</v>
      </c>
      <c r="H403" s="97">
        <v>2602.6</v>
      </c>
      <c r="I403" s="97">
        <v>2363</v>
      </c>
      <c r="J403" s="95">
        <v>135</v>
      </c>
      <c r="K403" s="95">
        <v>2228</v>
      </c>
      <c r="L403" s="96">
        <v>93</v>
      </c>
      <c r="M403" s="97">
        <f>SUM('Прил.1.2-реестр МКД'!E395)</f>
        <v>1532100</v>
      </c>
      <c r="N403" s="98">
        <v>0</v>
      </c>
      <c r="O403" s="98">
        <v>0</v>
      </c>
      <c r="P403" s="97">
        <v>0</v>
      </c>
      <c r="Q403" s="98">
        <f t="shared" si="63"/>
        <v>1532100</v>
      </c>
      <c r="R403" s="98">
        <f t="shared" si="59"/>
        <v>648.37</v>
      </c>
      <c r="S403" s="106">
        <v>43830</v>
      </c>
    </row>
    <row r="404" spans="1:19" s="1" customFormat="1" ht="30.75" customHeight="1" x14ac:dyDescent="0.3">
      <c r="A404" s="183">
        <v>172</v>
      </c>
      <c r="B404" s="104" t="s">
        <v>335</v>
      </c>
      <c r="C404" s="105">
        <v>1994</v>
      </c>
      <c r="D404" s="105"/>
      <c r="E404" s="105" t="s">
        <v>34</v>
      </c>
      <c r="F404" s="105">
        <v>10</v>
      </c>
      <c r="G404" s="105">
        <v>6</v>
      </c>
      <c r="H404" s="97">
        <v>15306.8</v>
      </c>
      <c r="I404" s="97">
        <v>13119</v>
      </c>
      <c r="J404" s="95">
        <v>325</v>
      </c>
      <c r="K404" s="95">
        <v>12794</v>
      </c>
      <c r="L404" s="96">
        <v>515</v>
      </c>
      <c r="M404" s="97">
        <f>SUM('Прил.1.2-реестр МКД'!E396)</f>
        <v>9192600</v>
      </c>
      <c r="N404" s="98">
        <v>0</v>
      </c>
      <c r="O404" s="98">
        <v>0</v>
      </c>
      <c r="P404" s="97">
        <v>0</v>
      </c>
      <c r="Q404" s="98">
        <f t="shared" si="63"/>
        <v>9192600</v>
      </c>
      <c r="R404" s="98">
        <f t="shared" si="59"/>
        <v>700.71</v>
      </c>
      <c r="S404" s="106">
        <v>43830</v>
      </c>
    </row>
    <row r="405" spans="1:19" s="1" customFormat="1" ht="30.75" customHeight="1" x14ac:dyDescent="0.3">
      <c r="A405" s="183">
        <v>173</v>
      </c>
      <c r="B405" s="104" t="s">
        <v>336</v>
      </c>
      <c r="C405" s="105">
        <v>1993</v>
      </c>
      <c r="D405" s="105"/>
      <c r="E405" s="105" t="s">
        <v>34</v>
      </c>
      <c r="F405" s="105">
        <v>10</v>
      </c>
      <c r="G405" s="105">
        <v>8</v>
      </c>
      <c r="H405" s="97">
        <v>21146.3</v>
      </c>
      <c r="I405" s="97">
        <v>18247</v>
      </c>
      <c r="J405" s="95">
        <v>1067</v>
      </c>
      <c r="K405" s="95">
        <v>17180</v>
      </c>
      <c r="L405" s="96">
        <v>748</v>
      </c>
      <c r="M405" s="97">
        <f>SUM('Прил.1.2-реестр МКД'!E397)</f>
        <v>12256800</v>
      </c>
      <c r="N405" s="98">
        <v>0</v>
      </c>
      <c r="O405" s="98">
        <v>0</v>
      </c>
      <c r="P405" s="97">
        <v>0</v>
      </c>
      <c r="Q405" s="98">
        <f t="shared" si="63"/>
        <v>12256800</v>
      </c>
      <c r="R405" s="98">
        <f t="shared" si="59"/>
        <v>671.72</v>
      </c>
      <c r="S405" s="106">
        <v>43830</v>
      </c>
    </row>
    <row r="406" spans="1:19" s="1" customFormat="1" ht="30.75" customHeight="1" x14ac:dyDescent="0.3">
      <c r="A406" s="184">
        <v>174</v>
      </c>
      <c r="B406" s="84" t="s">
        <v>382</v>
      </c>
      <c r="C406" s="105">
        <v>1973</v>
      </c>
      <c r="D406" s="105"/>
      <c r="E406" s="105" t="s">
        <v>34</v>
      </c>
      <c r="F406" s="105">
        <v>12</v>
      </c>
      <c r="G406" s="105">
        <v>1</v>
      </c>
      <c r="H406" s="97">
        <v>2753.7</v>
      </c>
      <c r="I406" s="97">
        <v>2412</v>
      </c>
      <c r="J406" s="97">
        <v>0</v>
      </c>
      <c r="K406" s="97">
        <v>2412</v>
      </c>
      <c r="L406" s="96">
        <v>96</v>
      </c>
      <c r="M406" s="97">
        <f>SUM('Прил.1.2-реестр МКД'!E398)</f>
        <v>1940660</v>
      </c>
      <c r="N406" s="98">
        <v>0</v>
      </c>
      <c r="O406" s="98">
        <v>0</v>
      </c>
      <c r="P406" s="97">
        <v>0</v>
      </c>
      <c r="Q406" s="98">
        <f t="shared" si="63"/>
        <v>1940660</v>
      </c>
      <c r="R406" s="98">
        <f t="shared" ref="R406:R413" si="65">M406/I406</f>
        <v>804.59</v>
      </c>
      <c r="S406" s="106">
        <v>43830</v>
      </c>
    </row>
    <row r="407" spans="1:19" s="1" customFormat="1" ht="30.75" customHeight="1" x14ac:dyDescent="0.3">
      <c r="A407" s="184">
        <v>175</v>
      </c>
      <c r="B407" s="84" t="s">
        <v>383</v>
      </c>
      <c r="C407" s="105">
        <v>1973</v>
      </c>
      <c r="D407" s="105"/>
      <c r="E407" s="105" t="s">
        <v>34</v>
      </c>
      <c r="F407" s="105">
        <v>12</v>
      </c>
      <c r="G407" s="105">
        <v>1</v>
      </c>
      <c r="H407" s="97">
        <v>2770.9</v>
      </c>
      <c r="I407" s="97">
        <v>2426</v>
      </c>
      <c r="J407" s="97">
        <v>0</v>
      </c>
      <c r="K407" s="97">
        <v>2426</v>
      </c>
      <c r="L407" s="96">
        <v>97</v>
      </c>
      <c r="M407" s="97">
        <f>SUM('Прил.1.2-реестр МКД'!E399)</f>
        <v>1940660</v>
      </c>
      <c r="N407" s="98">
        <v>0</v>
      </c>
      <c r="O407" s="98">
        <v>0</v>
      </c>
      <c r="P407" s="97">
        <v>0</v>
      </c>
      <c r="Q407" s="98">
        <f t="shared" si="63"/>
        <v>1940660</v>
      </c>
      <c r="R407" s="98">
        <f t="shared" si="65"/>
        <v>799.94</v>
      </c>
      <c r="S407" s="106">
        <v>43830</v>
      </c>
    </row>
    <row r="408" spans="1:19" s="1" customFormat="1" ht="30.75" customHeight="1" x14ac:dyDescent="0.3">
      <c r="A408" s="184">
        <v>176</v>
      </c>
      <c r="B408" s="84" t="s">
        <v>384</v>
      </c>
      <c r="C408" s="105">
        <v>1973</v>
      </c>
      <c r="D408" s="105"/>
      <c r="E408" s="105" t="s">
        <v>34</v>
      </c>
      <c r="F408" s="105">
        <v>12</v>
      </c>
      <c r="G408" s="105">
        <v>1</v>
      </c>
      <c r="H408" s="97">
        <v>2680.8</v>
      </c>
      <c r="I408" s="97">
        <v>2337</v>
      </c>
      <c r="J408" s="97">
        <v>0</v>
      </c>
      <c r="K408" s="97">
        <v>2337</v>
      </c>
      <c r="L408" s="96">
        <v>97</v>
      </c>
      <c r="M408" s="97">
        <f>SUM('Прил.1.2-реестр МКД'!E400)</f>
        <v>1940660</v>
      </c>
      <c r="N408" s="98">
        <v>0</v>
      </c>
      <c r="O408" s="98">
        <v>0</v>
      </c>
      <c r="P408" s="97">
        <v>0</v>
      </c>
      <c r="Q408" s="98">
        <f t="shared" si="63"/>
        <v>1940660</v>
      </c>
      <c r="R408" s="98">
        <f t="shared" si="65"/>
        <v>830.41</v>
      </c>
      <c r="S408" s="106">
        <v>43830</v>
      </c>
    </row>
    <row r="409" spans="1:19" s="1" customFormat="1" ht="30.75" customHeight="1" x14ac:dyDescent="0.3">
      <c r="A409" s="184">
        <v>177</v>
      </c>
      <c r="B409" s="84" t="s">
        <v>385</v>
      </c>
      <c r="C409" s="105">
        <v>1972</v>
      </c>
      <c r="D409" s="105"/>
      <c r="E409" s="105" t="s">
        <v>34</v>
      </c>
      <c r="F409" s="105">
        <v>9</v>
      </c>
      <c r="G409" s="105">
        <v>1</v>
      </c>
      <c r="H409" s="97">
        <v>1971.4</v>
      </c>
      <c r="I409" s="97">
        <v>1722</v>
      </c>
      <c r="J409" s="97">
        <v>0</v>
      </c>
      <c r="K409" s="97">
        <v>1722</v>
      </c>
      <c r="L409" s="96">
        <v>68</v>
      </c>
      <c r="M409" s="97">
        <f>SUM('Прил.1.2-реестр МКД'!E401)</f>
        <v>1532100</v>
      </c>
      <c r="N409" s="98">
        <v>0</v>
      </c>
      <c r="O409" s="98">
        <v>0</v>
      </c>
      <c r="P409" s="97">
        <v>0</v>
      </c>
      <c r="Q409" s="98">
        <f t="shared" si="63"/>
        <v>1532100</v>
      </c>
      <c r="R409" s="98">
        <f t="shared" si="65"/>
        <v>889.72</v>
      </c>
      <c r="S409" s="106">
        <v>43830</v>
      </c>
    </row>
    <row r="410" spans="1:19" s="1" customFormat="1" ht="30.75" customHeight="1" x14ac:dyDescent="0.3">
      <c r="A410" s="184">
        <v>178</v>
      </c>
      <c r="B410" s="84" t="s">
        <v>386</v>
      </c>
      <c r="C410" s="105">
        <v>1971</v>
      </c>
      <c r="D410" s="105"/>
      <c r="E410" s="105" t="s">
        <v>34</v>
      </c>
      <c r="F410" s="105">
        <v>9</v>
      </c>
      <c r="G410" s="105">
        <v>1</v>
      </c>
      <c r="H410" s="97">
        <v>2066.9</v>
      </c>
      <c r="I410" s="97">
        <v>1833</v>
      </c>
      <c r="J410" s="97">
        <v>0</v>
      </c>
      <c r="K410" s="97">
        <v>1833</v>
      </c>
      <c r="L410" s="96">
        <v>69</v>
      </c>
      <c r="M410" s="97">
        <f>SUM('Прил.1.2-реестр МКД'!E402)</f>
        <v>1532100</v>
      </c>
      <c r="N410" s="98">
        <v>0</v>
      </c>
      <c r="O410" s="98">
        <v>0</v>
      </c>
      <c r="P410" s="97">
        <v>0</v>
      </c>
      <c r="Q410" s="98">
        <f t="shared" si="63"/>
        <v>1532100</v>
      </c>
      <c r="R410" s="98">
        <f t="shared" si="65"/>
        <v>835.84</v>
      </c>
      <c r="S410" s="106">
        <v>43830</v>
      </c>
    </row>
    <row r="411" spans="1:19" s="1" customFormat="1" ht="30.75" customHeight="1" x14ac:dyDescent="0.3">
      <c r="A411" s="184">
        <v>179</v>
      </c>
      <c r="B411" s="84" t="s">
        <v>387</v>
      </c>
      <c r="C411" s="105">
        <v>1970</v>
      </c>
      <c r="D411" s="105"/>
      <c r="E411" s="105" t="s">
        <v>34</v>
      </c>
      <c r="F411" s="105">
        <v>9</v>
      </c>
      <c r="G411" s="105">
        <v>1</v>
      </c>
      <c r="H411" s="97">
        <v>2055.4</v>
      </c>
      <c r="I411" s="97">
        <v>1788</v>
      </c>
      <c r="J411" s="97">
        <v>0</v>
      </c>
      <c r="K411" s="97">
        <v>1788</v>
      </c>
      <c r="L411" s="96">
        <v>77</v>
      </c>
      <c r="M411" s="97">
        <f>SUM('Прил.1.2-реестр МКД'!E403)</f>
        <v>1532100</v>
      </c>
      <c r="N411" s="98">
        <v>0</v>
      </c>
      <c r="O411" s="98">
        <v>0</v>
      </c>
      <c r="P411" s="97">
        <v>0</v>
      </c>
      <c r="Q411" s="98">
        <f t="shared" si="63"/>
        <v>1532100</v>
      </c>
      <c r="R411" s="98">
        <f t="shared" si="65"/>
        <v>856.88</v>
      </c>
      <c r="S411" s="106">
        <v>43830</v>
      </c>
    </row>
    <row r="412" spans="1:19" s="1" customFormat="1" ht="30.75" customHeight="1" x14ac:dyDescent="0.3">
      <c r="A412" s="184">
        <v>180</v>
      </c>
      <c r="B412" s="84" t="s">
        <v>388</v>
      </c>
      <c r="C412" s="105">
        <v>1972</v>
      </c>
      <c r="D412" s="105"/>
      <c r="E412" s="105" t="s">
        <v>34</v>
      </c>
      <c r="F412" s="105">
        <v>12</v>
      </c>
      <c r="G412" s="105">
        <v>1</v>
      </c>
      <c r="H412" s="97">
        <v>2761.7</v>
      </c>
      <c r="I412" s="97">
        <v>2432</v>
      </c>
      <c r="J412" s="97">
        <v>0</v>
      </c>
      <c r="K412" s="97">
        <v>2432</v>
      </c>
      <c r="L412" s="96">
        <v>94</v>
      </c>
      <c r="M412" s="97">
        <f>SUM('Прил.1.2-реестр МКД'!E404)</f>
        <v>1940660</v>
      </c>
      <c r="N412" s="98">
        <v>0</v>
      </c>
      <c r="O412" s="98">
        <v>0</v>
      </c>
      <c r="P412" s="97">
        <v>0</v>
      </c>
      <c r="Q412" s="98">
        <f t="shared" si="63"/>
        <v>1940660</v>
      </c>
      <c r="R412" s="98">
        <f t="shared" si="65"/>
        <v>797.97</v>
      </c>
      <c r="S412" s="106">
        <v>43830</v>
      </c>
    </row>
    <row r="413" spans="1:19" s="1" customFormat="1" ht="30.75" customHeight="1" x14ac:dyDescent="0.3">
      <c r="A413" s="184">
        <v>181</v>
      </c>
      <c r="B413" s="84" t="s">
        <v>391</v>
      </c>
      <c r="C413" s="105">
        <v>1975</v>
      </c>
      <c r="D413" s="105"/>
      <c r="E413" s="105" t="s">
        <v>34</v>
      </c>
      <c r="F413" s="105">
        <v>9</v>
      </c>
      <c r="G413" s="105">
        <v>2</v>
      </c>
      <c r="H413" s="97">
        <v>9287.5</v>
      </c>
      <c r="I413" s="97">
        <v>7778</v>
      </c>
      <c r="J413" s="97">
        <v>897</v>
      </c>
      <c r="K413" s="97">
        <v>6881</v>
      </c>
      <c r="L413" s="96">
        <v>567</v>
      </c>
      <c r="M413" s="97">
        <f>SUM('Прил.1.2-реестр МКД'!E405)</f>
        <v>3064200</v>
      </c>
      <c r="N413" s="98">
        <v>0</v>
      </c>
      <c r="O413" s="98">
        <v>0</v>
      </c>
      <c r="P413" s="97">
        <v>0</v>
      </c>
      <c r="Q413" s="98">
        <f t="shared" si="63"/>
        <v>3064200</v>
      </c>
      <c r="R413" s="98">
        <f t="shared" si="65"/>
        <v>393.96</v>
      </c>
      <c r="S413" s="106">
        <v>43830</v>
      </c>
    </row>
    <row r="414" spans="1:19" s="1" customFormat="1" ht="30.75" customHeight="1" x14ac:dyDescent="0.3">
      <c r="A414" s="184">
        <v>182</v>
      </c>
      <c r="B414" s="104" t="s">
        <v>407</v>
      </c>
      <c r="C414" s="105">
        <v>1993</v>
      </c>
      <c r="D414" s="105"/>
      <c r="E414" s="105" t="s">
        <v>34</v>
      </c>
      <c r="F414" s="105">
        <v>9</v>
      </c>
      <c r="G414" s="105">
        <v>1</v>
      </c>
      <c r="H414" s="97">
        <v>2651.9</v>
      </c>
      <c r="I414" s="97">
        <v>2436</v>
      </c>
      <c r="J414" s="95">
        <v>221</v>
      </c>
      <c r="K414" s="95">
        <v>2215</v>
      </c>
      <c r="L414" s="96">
        <v>117</v>
      </c>
      <c r="M414" s="97">
        <f>SUM('Прил.1.2-реестр МКД'!E406)</f>
        <v>1532100</v>
      </c>
      <c r="N414" s="98">
        <v>0</v>
      </c>
      <c r="O414" s="98">
        <v>0</v>
      </c>
      <c r="P414" s="97">
        <v>0</v>
      </c>
      <c r="Q414" s="98">
        <f t="shared" si="63"/>
        <v>1532100</v>
      </c>
      <c r="R414" s="98">
        <f t="shared" si="59"/>
        <v>628.94000000000005</v>
      </c>
      <c r="S414" s="106">
        <v>43830</v>
      </c>
    </row>
    <row r="415" spans="1:19" s="1" customFormat="1" ht="30.75" customHeight="1" x14ac:dyDescent="0.3">
      <c r="A415" s="184">
        <v>183</v>
      </c>
      <c r="B415" s="104" t="s">
        <v>408</v>
      </c>
      <c r="C415" s="105">
        <v>1993</v>
      </c>
      <c r="D415" s="105"/>
      <c r="E415" s="105" t="s">
        <v>33</v>
      </c>
      <c r="F415" s="105" t="s">
        <v>329</v>
      </c>
      <c r="G415" s="105">
        <v>2</v>
      </c>
      <c r="H415" s="97">
        <v>3447</v>
      </c>
      <c r="I415" s="97">
        <v>3065</v>
      </c>
      <c r="J415" s="95">
        <v>456</v>
      </c>
      <c r="K415" s="95">
        <v>2609</v>
      </c>
      <c r="L415" s="96">
        <v>83</v>
      </c>
      <c r="M415" s="97">
        <f>SUM('Прил.1.2-реестр МКД'!E407)</f>
        <v>1532100</v>
      </c>
      <c r="N415" s="98">
        <v>0</v>
      </c>
      <c r="O415" s="98">
        <v>0</v>
      </c>
      <c r="P415" s="97">
        <v>0</v>
      </c>
      <c r="Q415" s="98">
        <f t="shared" si="63"/>
        <v>1532100</v>
      </c>
      <c r="R415" s="98">
        <f t="shared" si="59"/>
        <v>499.87</v>
      </c>
      <c r="S415" s="106">
        <v>43830</v>
      </c>
    </row>
    <row r="416" spans="1:19" s="1" customFormat="1" ht="30.75" customHeight="1" x14ac:dyDescent="0.3">
      <c r="A416" s="184">
        <v>184</v>
      </c>
      <c r="B416" s="84" t="s">
        <v>392</v>
      </c>
      <c r="C416" s="105">
        <v>1971</v>
      </c>
      <c r="D416" s="105"/>
      <c r="E416" s="105" t="s">
        <v>34</v>
      </c>
      <c r="F416" s="105">
        <v>12</v>
      </c>
      <c r="G416" s="105">
        <v>1</v>
      </c>
      <c r="H416" s="97">
        <v>3017.1</v>
      </c>
      <c r="I416" s="97">
        <v>2672</v>
      </c>
      <c r="J416" s="97">
        <v>63</v>
      </c>
      <c r="K416" s="97">
        <v>2608</v>
      </c>
      <c r="L416" s="96">
        <v>93</v>
      </c>
      <c r="M416" s="97">
        <f>SUM('Прил.1.2-реестр МКД'!E408)</f>
        <v>1940660</v>
      </c>
      <c r="N416" s="98">
        <v>0</v>
      </c>
      <c r="O416" s="98">
        <v>0</v>
      </c>
      <c r="P416" s="97">
        <v>0</v>
      </c>
      <c r="Q416" s="98">
        <f t="shared" si="63"/>
        <v>1940660</v>
      </c>
      <c r="R416" s="98">
        <f>M416/I416</f>
        <v>726.29</v>
      </c>
      <c r="S416" s="106">
        <v>43830</v>
      </c>
    </row>
    <row r="417" spans="1:19" s="1" customFormat="1" ht="30.75" customHeight="1" x14ac:dyDescent="0.3">
      <c r="A417" s="184">
        <v>185</v>
      </c>
      <c r="B417" s="84" t="s">
        <v>395</v>
      </c>
      <c r="C417" s="105">
        <v>1993</v>
      </c>
      <c r="D417" s="105"/>
      <c r="E417" s="105" t="s">
        <v>34</v>
      </c>
      <c r="F417" s="105">
        <v>10</v>
      </c>
      <c r="G417" s="105">
        <v>4</v>
      </c>
      <c r="H417" s="97">
        <v>9364.1</v>
      </c>
      <c r="I417" s="97">
        <v>8066</v>
      </c>
      <c r="J417" s="97">
        <v>875</v>
      </c>
      <c r="K417" s="97">
        <v>7191</v>
      </c>
      <c r="L417" s="96">
        <v>344</v>
      </c>
      <c r="M417" s="97">
        <f>SUM('Прил.1.2-реестр МКД'!E409)</f>
        <v>6128400</v>
      </c>
      <c r="N417" s="98">
        <v>0</v>
      </c>
      <c r="O417" s="98">
        <v>0</v>
      </c>
      <c r="P417" s="97">
        <v>0</v>
      </c>
      <c r="Q417" s="98">
        <f t="shared" si="63"/>
        <v>6128400</v>
      </c>
      <c r="R417" s="98">
        <f>M417/I417</f>
        <v>759.78</v>
      </c>
      <c r="S417" s="106">
        <v>43830</v>
      </c>
    </row>
    <row r="418" spans="1:19" s="1" customFormat="1" ht="30.75" customHeight="1" x14ac:dyDescent="0.3">
      <c r="A418" s="184">
        <v>186</v>
      </c>
      <c r="B418" s="104" t="s">
        <v>409</v>
      </c>
      <c r="C418" s="105">
        <v>1993</v>
      </c>
      <c r="D418" s="105"/>
      <c r="E418" s="105" t="s">
        <v>34</v>
      </c>
      <c r="F418" s="105">
        <v>10</v>
      </c>
      <c r="G418" s="105">
        <v>10</v>
      </c>
      <c r="H418" s="97">
        <v>24661</v>
      </c>
      <c r="I418" s="97">
        <v>21342.2</v>
      </c>
      <c r="J418" s="95">
        <v>680</v>
      </c>
      <c r="K418" s="95">
        <v>20663</v>
      </c>
      <c r="L418" s="96">
        <v>888</v>
      </c>
      <c r="M418" s="97">
        <f>SUM('Прил.1.2-реестр МКД'!E410)</f>
        <v>15321000</v>
      </c>
      <c r="N418" s="98">
        <v>0</v>
      </c>
      <c r="O418" s="98">
        <v>0</v>
      </c>
      <c r="P418" s="97">
        <v>0</v>
      </c>
      <c r="Q418" s="98">
        <f t="shared" si="63"/>
        <v>15321000</v>
      </c>
      <c r="R418" s="98">
        <f t="shared" ref="R418:R423" si="66">M418/I418</f>
        <v>717.87</v>
      </c>
      <c r="S418" s="106">
        <v>43830</v>
      </c>
    </row>
    <row r="419" spans="1:19" s="1" customFormat="1" ht="30.75" customHeight="1" x14ac:dyDescent="0.3">
      <c r="A419" s="184">
        <v>187</v>
      </c>
      <c r="B419" s="104" t="s">
        <v>410</v>
      </c>
      <c r="C419" s="105">
        <v>1993</v>
      </c>
      <c r="D419" s="105"/>
      <c r="E419" s="105" t="s">
        <v>34</v>
      </c>
      <c r="F419" s="105">
        <v>10</v>
      </c>
      <c r="G419" s="105">
        <v>4</v>
      </c>
      <c r="H419" s="97">
        <v>10994.4</v>
      </c>
      <c r="I419" s="97">
        <v>9576</v>
      </c>
      <c r="J419" s="95">
        <v>153</v>
      </c>
      <c r="K419" s="95">
        <v>9422</v>
      </c>
      <c r="L419" s="96">
        <v>371</v>
      </c>
      <c r="M419" s="97">
        <f>SUM('Прил.1.2-реестр МКД'!E411)</f>
        <v>6128400</v>
      </c>
      <c r="N419" s="98">
        <v>0</v>
      </c>
      <c r="O419" s="98">
        <v>0</v>
      </c>
      <c r="P419" s="97">
        <v>0</v>
      </c>
      <c r="Q419" s="98">
        <f t="shared" si="63"/>
        <v>6128400</v>
      </c>
      <c r="R419" s="98">
        <f t="shared" si="66"/>
        <v>639.97</v>
      </c>
      <c r="S419" s="106">
        <v>43830</v>
      </c>
    </row>
    <row r="420" spans="1:19" s="1" customFormat="1" ht="30.75" customHeight="1" x14ac:dyDescent="0.3">
      <c r="A420" s="184">
        <v>188</v>
      </c>
      <c r="B420" s="104" t="s">
        <v>411</v>
      </c>
      <c r="C420" s="105">
        <v>1993</v>
      </c>
      <c r="D420" s="105"/>
      <c r="E420" s="105" t="s">
        <v>34</v>
      </c>
      <c r="F420" s="105">
        <v>10</v>
      </c>
      <c r="G420" s="105">
        <v>3</v>
      </c>
      <c r="H420" s="97">
        <v>7643.6</v>
      </c>
      <c r="I420" s="97">
        <v>6517</v>
      </c>
      <c r="J420" s="95">
        <v>0</v>
      </c>
      <c r="K420" s="95">
        <v>6517</v>
      </c>
      <c r="L420" s="96">
        <v>271</v>
      </c>
      <c r="M420" s="97">
        <f>SUM('Прил.1.2-реестр МКД'!E412)</f>
        <v>4596300</v>
      </c>
      <c r="N420" s="98">
        <v>0</v>
      </c>
      <c r="O420" s="98">
        <v>0</v>
      </c>
      <c r="P420" s="97">
        <v>0</v>
      </c>
      <c r="Q420" s="98">
        <f t="shared" si="63"/>
        <v>4596300</v>
      </c>
      <c r="R420" s="98">
        <f t="shared" si="66"/>
        <v>705.28</v>
      </c>
      <c r="S420" s="106">
        <v>43830</v>
      </c>
    </row>
    <row r="421" spans="1:19" s="1" customFormat="1" ht="30.75" customHeight="1" x14ac:dyDescent="0.3">
      <c r="A421" s="184">
        <v>189</v>
      </c>
      <c r="B421" s="104" t="s">
        <v>412</v>
      </c>
      <c r="C421" s="105">
        <v>1993</v>
      </c>
      <c r="D421" s="105"/>
      <c r="E421" s="105" t="s">
        <v>34</v>
      </c>
      <c r="F421" s="105">
        <v>10</v>
      </c>
      <c r="G421" s="105">
        <v>2</v>
      </c>
      <c r="H421" s="97">
        <v>5026.7</v>
      </c>
      <c r="I421" s="97">
        <v>4290</v>
      </c>
      <c r="J421" s="95">
        <v>44</v>
      </c>
      <c r="K421" s="95">
        <v>4246</v>
      </c>
      <c r="L421" s="96">
        <v>225</v>
      </c>
      <c r="M421" s="97">
        <f>SUM('Прил.1.2-реестр МКД'!E413)</f>
        <v>3064200</v>
      </c>
      <c r="N421" s="98">
        <v>0</v>
      </c>
      <c r="O421" s="98">
        <v>0</v>
      </c>
      <c r="P421" s="97">
        <v>0</v>
      </c>
      <c r="Q421" s="98">
        <f t="shared" si="63"/>
        <v>3064200</v>
      </c>
      <c r="R421" s="98">
        <f t="shared" si="66"/>
        <v>714.27</v>
      </c>
      <c r="S421" s="106">
        <v>43830</v>
      </c>
    </row>
    <row r="422" spans="1:19" s="1" customFormat="1" ht="30.75" customHeight="1" x14ac:dyDescent="0.3">
      <c r="A422" s="184">
        <v>190</v>
      </c>
      <c r="B422" s="104" t="s">
        <v>413</v>
      </c>
      <c r="C422" s="105">
        <v>1993</v>
      </c>
      <c r="D422" s="105"/>
      <c r="E422" s="105" t="s">
        <v>34</v>
      </c>
      <c r="F422" s="105">
        <v>10</v>
      </c>
      <c r="G422" s="105">
        <v>2</v>
      </c>
      <c r="H422" s="97">
        <v>4989.5</v>
      </c>
      <c r="I422" s="97">
        <v>4267</v>
      </c>
      <c r="J422" s="95">
        <v>233</v>
      </c>
      <c r="K422" s="95">
        <v>4034</v>
      </c>
      <c r="L422" s="96">
        <v>227</v>
      </c>
      <c r="M422" s="97">
        <f>SUM('Прил.1.2-реестр МКД'!E414)</f>
        <v>3064200</v>
      </c>
      <c r="N422" s="98">
        <v>0</v>
      </c>
      <c r="O422" s="98">
        <v>0</v>
      </c>
      <c r="P422" s="97">
        <v>0</v>
      </c>
      <c r="Q422" s="98">
        <f t="shared" si="63"/>
        <v>3064200</v>
      </c>
      <c r="R422" s="98">
        <f t="shared" si="66"/>
        <v>718.12</v>
      </c>
      <c r="S422" s="106">
        <v>43830</v>
      </c>
    </row>
    <row r="423" spans="1:19" s="1" customFormat="1" ht="30.75" customHeight="1" x14ac:dyDescent="0.3">
      <c r="A423" s="184">
        <v>191</v>
      </c>
      <c r="B423" s="104" t="s">
        <v>414</v>
      </c>
      <c r="C423" s="105">
        <v>1993</v>
      </c>
      <c r="D423" s="105"/>
      <c r="E423" s="105" t="s">
        <v>34</v>
      </c>
      <c r="F423" s="105">
        <v>10</v>
      </c>
      <c r="G423" s="105">
        <v>2</v>
      </c>
      <c r="H423" s="97">
        <v>4919.2</v>
      </c>
      <c r="I423" s="97">
        <v>4212</v>
      </c>
      <c r="J423" s="95">
        <v>0</v>
      </c>
      <c r="K423" s="95">
        <v>4212</v>
      </c>
      <c r="L423" s="96">
        <v>195</v>
      </c>
      <c r="M423" s="97">
        <f>SUM('Прил.1.2-реестр МКД'!E415)</f>
        <v>3064200</v>
      </c>
      <c r="N423" s="98">
        <v>0</v>
      </c>
      <c r="O423" s="98">
        <v>0</v>
      </c>
      <c r="P423" s="97">
        <v>0</v>
      </c>
      <c r="Q423" s="98">
        <f t="shared" si="63"/>
        <v>3064200</v>
      </c>
      <c r="R423" s="98">
        <f t="shared" si="66"/>
        <v>727.49</v>
      </c>
      <c r="S423" s="106">
        <v>43830</v>
      </c>
    </row>
    <row r="424" spans="1:19" s="1" customFormat="1" ht="30.75" customHeight="1" x14ac:dyDescent="0.3">
      <c r="A424" s="184">
        <v>192</v>
      </c>
      <c r="B424" s="84" t="s">
        <v>398</v>
      </c>
      <c r="C424" s="105">
        <v>1973</v>
      </c>
      <c r="D424" s="105"/>
      <c r="E424" s="105" t="s">
        <v>34</v>
      </c>
      <c r="F424" s="105">
        <v>9</v>
      </c>
      <c r="G424" s="105">
        <v>2</v>
      </c>
      <c r="H424" s="97">
        <v>9208.5</v>
      </c>
      <c r="I424" s="97">
        <v>7726</v>
      </c>
      <c r="J424" s="97">
        <v>706</v>
      </c>
      <c r="K424" s="97">
        <v>7020</v>
      </c>
      <c r="L424" s="96">
        <v>566</v>
      </c>
      <c r="M424" s="97">
        <f>SUM('Прил.1.2-реестр МКД'!E416)</f>
        <v>3064200</v>
      </c>
      <c r="N424" s="98">
        <v>0</v>
      </c>
      <c r="O424" s="98">
        <v>0</v>
      </c>
      <c r="P424" s="97">
        <v>0</v>
      </c>
      <c r="Q424" s="98">
        <f t="shared" si="63"/>
        <v>3064200</v>
      </c>
      <c r="R424" s="98">
        <f>M424/I424</f>
        <v>396.61</v>
      </c>
      <c r="S424" s="106">
        <v>43830</v>
      </c>
    </row>
    <row r="425" spans="1:19" s="1" customFormat="1" ht="30.75" customHeight="1" x14ac:dyDescent="0.3">
      <c r="A425" s="184">
        <v>193</v>
      </c>
      <c r="B425" s="84" t="s">
        <v>400</v>
      </c>
      <c r="C425" s="105">
        <v>1972</v>
      </c>
      <c r="D425" s="105"/>
      <c r="E425" s="105" t="s">
        <v>34</v>
      </c>
      <c r="F425" s="105">
        <v>9</v>
      </c>
      <c r="G425" s="105">
        <v>2</v>
      </c>
      <c r="H425" s="97">
        <v>4600.8999999999996</v>
      </c>
      <c r="I425" s="97">
        <v>3957</v>
      </c>
      <c r="J425" s="97">
        <v>159</v>
      </c>
      <c r="K425" s="97">
        <v>3798</v>
      </c>
      <c r="L425" s="96">
        <v>158</v>
      </c>
      <c r="M425" s="97">
        <f>SUM('Прил.1.2-реестр МКД'!E417)</f>
        <v>3064200</v>
      </c>
      <c r="N425" s="98">
        <v>0</v>
      </c>
      <c r="O425" s="98">
        <v>0</v>
      </c>
      <c r="P425" s="97">
        <v>0</v>
      </c>
      <c r="Q425" s="98">
        <f>M425</f>
        <v>3064200</v>
      </c>
      <c r="R425" s="98">
        <f>M425/I425</f>
        <v>774.37</v>
      </c>
      <c r="S425" s="106">
        <v>43830</v>
      </c>
    </row>
    <row r="426" spans="1:19" s="1" customFormat="1" ht="30.75" customHeight="1" x14ac:dyDescent="0.3">
      <c r="A426" s="184">
        <v>194</v>
      </c>
      <c r="B426" s="84" t="s">
        <v>401</v>
      </c>
      <c r="C426" s="105">
        <v>1976</v>
      </c>
      <c r="D426" s="105"/>
      <c r="E426" s="105" t="s">
        <v>34</v>
      </c>
      <c r="F426" s="105">
        <v>9</v>
      </c>
      <c r="G426" s="105">
        <v>2</v>
      </c>
      <c r="H426" s="97">
        <v>4483</v>
      </c>
      <c r="I426" s="97">
        <v>3844</v>
      </c>
      <c r="J426" s="97">
        <v>266</v>
      </c>
      <c r="K426" s="97">
        <v>3579</v>
      </c>
      <c r="L426" s="96">
        <v>155</v>
      </c>
      <c r="M426" s="97">
        <f>SUM('Прил.1.2-реестр МКД'!E418)</f>
        <v>1532100</v>
      </c>
      <c r="N426" s="98">
        <v>0</v>
      </c>
      <c r="O426" s="98">
        <v>0</v>
      </c>
      <c r="P426" s="97">
        <v>0</v>
      </c>
      <c r="Q426" s="98">
        <f>M426</f>
        <v>1532100</v>
      </c>
      <c r="R426" s="98">
        <f t="shared" ref="R426:R428" si="67">M426/I426</f>
        <v>398.57</v>
      </c>
      <c r="S426" s="106">
        <v>43830</v>
      </c>
    </row>
    <row r="427" spans="1:19" s="1" customFormat="1" ht="30.75" customHeight="1" x14ac:dyDescent="0.3">
      <c r="A427" s="184">
        <v>195</v>
      </c>
      <c r="B427" s="84" t="s">
        <v>402</v>
      </c>
      <c r="C427" s="105">
        <v>1973</v>
      </c>
      <c r="D427" s="105"/>
      <c r="E427" s="105" t="s">
        <v>34</v>
      </c>
      <c r="F427" s="105">
        <v>9</v>
      </c>
      <c r="G427" s="105">
        <v>2</v>
      </c>
      <c r="H427" s="97">
        <v>4498.7</v>
      </c>
      <c r="I427" s="97">
        <v>3861</v>
      </c>
      <c r="J427" s="97">
        <v>318</v>
      </c>
      <c r="K427" s="97">
        <v>3543</v>
      </c>
      <c r="L427" s="96">
        <v>146</v>
      </c>
      <c r="M427" s="97">
        <f>SUM('Прил.1.2-реестр МКД'!E419)</f>
        <v>3064200</v>
      </c>
      <c r="N427" s="98">
        <v>0</v>
      </c>
      <c r="O427" s="98">
        <v>0</v>
      </c>
      <c r="P427" s="97">
        <v>0</v>
      </c>
      <c r="Q427" s="98">
        <f>M427</f>
        <v>3064200</v>
      </c>
      <c r="R427" s="98">
        <f t="shared" si="67"/>
        <v>793.63</v>
      </c>
      <c r="S427" s="106">
        <v>43830</v>
      </c>
    </row>
    <row r="428" spans="1:19" s="1" customFormat="1" ht="30.75" customHeight="1" x14ac:dyDescent="0.3">
      <c r="A428" s="184">
        <v>196</v>
      </c>
      <c r="B428" s="84" t="s">
        <v>403</v>
      </c>
      <c r="C428" s="105">
        <v>1971</v>
      </c>
      <c r="D428" s="105"/>
      <c r="E428" s="105" t="s">
        <v>34</v>
      </c>
      <c r="F428" s="105">
        <v>9</v>
      </c>
      <c r="G428" s="105">
        <v>2</v>
      </c>
      <c r="H428" s="97">
        <v>4544.8999999999996</v>
      </c>
      <c r="I428" s="97">
        <v>3897</v>
      </c>
      <c r="J428" s="97">
        <v>160</v>
      </c>
      <c r="K428" s="97">
        <v>3373</v>
      </c>
      <c r="L428" s="96">
        <v>177</v>
      </c>
      <c r="M428" s="97">
        <f>SUM('Прил.1.2-реестр МКД'!E420)</f>
        <v>3064200</v>
      </c>
      <c r="N428" s="98">
        <v>0</v>
      </c>
      <c r="O428" s="98">
        <v>0</v>
      </c>
      <c r="P428" s="97">
        <v>0</v>
      </c>
      <c r="Q428" s="98">
        <f>M428</f>
        <v>3064200</v>
      </c>
      <c r="R428" s="98">
        <f t="shared" si="67"/>
        <v>786.3</v>
      </c>
      <c r="S428" s="106">
        <v>43830</v>
      </c>
    </row>
    <row r="429" spans="1:19" s="29" customFormat="1" x14ac:dyDescent="0.3">
      <c r="C429" s="21"/>
      <c r="D429" s="21"/>
      <c r="E429" s="21"/>
      <c r="F429" s="22"/>
      <c r="G429" s="22"/>
      <c r="H429" s="27"/>
      <c r="I429" s="27"/>
      <c r="J429" s="27"/>
      <c r="K429" s="27"/>
      <c r="L429" s="28"/>
      <c r="M429" s="26"/>
      <c r="N429" s="26"/>
      <c r="O429" s="26"/>
      <c r="P429" s="26"/>
      <c r="Q429" s="26"/>
      <c r="R429" s="26"/>
      <c r="S429" s="21"/>
    </row>
    <row r="430" spans="1:19" s="29" customFormat="1" x14ac:dyDescent="0.3"/>
    <row r="431" spans="1:19" s="29" customFormat="1" x14ac:dyDescent="0.3"/>
    <row r="432" spans="1:19" s="29" customFormat="1" x14ac:dyDescent="0.3">
      <c r="C432" s="21"/>
      <c r="D432" s="21"/>
      <c r="E432" s="21"/>
      <c r="F432" s="22"/>
      <c r="G432" s="22"/>
      <c r="H432" s="27"/>
      <c r="I432" s="27"/>
      <c r="J432" s="27"/>
      <c r="K432" s="27"/>
      <c r="L432" s="28"/>
      <c r="M432" s="26"/>
      <c r="N432" s="26"/>
      <c r="O432" s="26"/>
      <c r="P432" s="26"/>
      <c r="Q432" s="26"/>
      <c r="R432" s="26"/>
      <c r="S432" s="21"/>
    </row>
    <row r="433" spans="3:19" s="29" customFormat="1" x14ac:dyDescent="0.3">
      <c r="C433" s="21"/>
      <c r="D433" s="21"/>
      <c r="E433" s="21"/>
      <c r="F433" s="22"/>
      <c r="G433" s="22"/>
      <c r="H433" s="27"/>
      <c r="I433" s="27"/>
      <c r="J433" s="27"/>
      <c r="K433" s="27"/>
      <c r="L433" s="28"/>
      <c r="M433" s="26"/>
      <c r="N433" s="26"/>
      <c r="O433" s="26"/>
      <c r="P433" s="26"/>
      <c r="Q433" s="26"/>
      <c r="R433" s="26"/>
      <c r="S433" s="21"/>
    </row>
    <row r="434" spans="3:19" s="29" customFormat="1" x14ac:dyDescent="0.3">
      <c r="C434" s="21"/>
      <c r="D434" s="21"/>
      <c r="E434" s="21"/>
      <c r="F434" s="22"/>
      <c r="G434" s="22"/>
      <c r="H434" s="27"/>
      <c r="I434" s="27"/>
      <c r="J434" s="27"/>
      <c r="K434" s="27"/>
      <c r="L434" s="28"/>
      <c r="M434" s="26"/>
      <c r="N434" s="26"/>
      <c r="O434" s="26"/>
      <c r="P434" s="26"/>
      <c r="Q434" s="26"/>
      <c r="R434" s="26"/>
      <c r="S434" s="21"/>
    </row>
    <row r="435" spans="3:19" s="29" customFormat="1" x14ac:dyDescent="0.3">
      <c r="C435" s="21"/>
      <c r="D435" s="21"/>
      <c r="E435" s="21"/>
      <c r="F435" s="22"/>
      <c r="G435" s="22"/>
      <c r="H435" s="27"/>
      <c r="I435" s="27"/>
      <c r="J435" s="27"/>
      <c r="K435" s="27"/>
      <c r="L435" s="28"/>
      <c r="M435" s="26"/>
      <c r="N435" s="26"/>
      <c r="O435" s="26"/>
      <c r="P435" s="26"/>
      <c r="Q435" s="26"/>
      <c r="R435" s="26"/>
      <c r="S435" s="21"/>
    </row>
    <row r="436" spans="3:19" s="29" customFormat="1" x14ac:dyDescent="0.3">
      <c r="C436" s="21"/>
      <c r="D436" s="21"/>
      <c r="E436" s="21"/>
      <c r="F436" s="22"/>
      <c r="G436" s="22"/>
      <c r="H436" s="27"/>
      <c r="I436" s="27"/>
      <c r="J436" s="27"/>
      <c r="K436" s="27"/>
      <c r="L436" s="28"/>
      <c r="M436" s="26"/>
      <c r="N436" s="26"/>
      <c r="O436" s="26"/>
      <c r="P436" s="26"/>
      <c r="Q436" s="26"/>
      <c r="R436" s="26"/>
      <c r="S436" s="21"/>
    </row>
    <row r="437" spans="3:19" s="29" customFormat="1" x14ac:dyDescent="0.3">
      <c r="C437" s="21"/>
      <c r="D437" s="21"/>
      <c r="E437" s="21"/>
      <c r="F437" s="22"/>
      <c r="G437" s="22"/>
      <c r="H437" s="27"/>
      <c r="I437" s="27"/>
      <c r="J437" s="27"/>
      <c r="K437" s="27"/>
      <c r="L437" s="28"/>
      <c r="M437" s="26"/>
      <c r="N437" s="26"/>
      <c r="O437" s="26"/>
      <c r="P437" s="26"/>
      <c r="Q437" s="26"/>
      <c r="R437" s="26"/>
      <c r="S437" s="21"/>
    </row>
    <row r="438" spans="3:19" s="29" customFormat="1" x14ac:dyDescent="0.3"/>
    <row r="439" spans="3:19" s="29" customFormat="1" x14ac:dyDescent="0.3">
      <c r="C439" s="21"/>
      <c r="D439" s="21"/>
      <c r="E439" s="21"/>
      <c r="F439" s="22"/>
      <c r="G439" s="22"/>
      <c r="H439" s="27"/>
      <c r="I439" s="27"/>
      <c r="J439" s="27"/>
      <c r="K439" s="27"/>
      <c r="L439" s="28"/>
      <c r="M439" s="26"/>
      <c r="N439" s="26"/>
      <c r="O439" s="26"/>
      <c r="P439" s="26"/>
      <c r="Q439" s="26"/>
      <c r="R439" s="26"/>
      <c r="S439" s="21"/>
    </row>
    <row r="440" spans="3:19" s="29" customFormat="1" x14ac:dyDescent="0.3">
      <c r="C440" s="21"/>
      <c r="D440" s="21"/>
      <c r="E440" s="21"/>
      <c r="F440" s="22"/>
      <c r="G440" s="22"/>
      <c r="H440" s="27"/>
      <c r="I440" s="27"/>
      <c r="J440" s="27"/>
      <c r="K440" s="27"/>
      <c r="L440" s="28"/>
      <c r="M440" s="26"/>
      <c r="N440" s="26"/>
      <c r="O440" s="26"/>
      <c r="P440" s="26"/>
      <c r="Q440" s="26"/>
      <c r="R440" s="26"/>
      <c r="S440" s="21"/>
    </row>
    <row r="441" spans="3:19" s="29" customFormat="1" x14ac:dyDescent="0.3">
      <c r="C441" s="21"/>
      <c r="D441" s="21"/>
      <c r="E441" s="21"/>
      <c r="F441" s="22"/>
      <c r="G441" s="22"/>
      <c r="H441" s="27"/>
      <c r="I441" s="27"/>
      <c r="J441" s="27"/>
      <c r="K441" s="27"/>
      <c r="L441" s="28"/>
      <c r="M441" s="26"/>
      <c r="N441" s="26"/>
      <c r="O441" s="26"/>
      <c r="P441" s="26"/>
      <c r="Q441" s="26"/>
      <c r="R441" s="26"/>
      <c r="S441" s="21"/>
    </row>
    <row r="442" spans="3:19" s="29" customFormat="1" x14ac:dyDescent="0.3">
      <c r="C442" s="21"/>
      <c r="D442" s="21"/>
      <c r="E442" s="21"/>
      <c r="F442" s="22"/>
      <c r="G442" s="22"/>
      <c r="H442" s="27"/>
      <c r="I442" s="27"/>
      <c r="J442" s="27"/>
      <c r="K442" s="27"/>
      <c r="L442" s="28"/>
      <c r="M442" s="26"/>
      <c r="N442" s="26"/>
      <c r="O442" s="26"/>
      <c r="P442" s="26"/>
      <c r="Q442" s="26"/>
      <c r="R442" s="26"/>
      <c r="S442" s="21"/>
    </row>
    <row r="443" spans="3:19" s="29" customFormat="1" x14ac:dyDescent="0.3">
      <c r="C443" s="21"/>
      <c r="D443" s="21"/>
      <c r="E443" s="21"/>
      <c r="F443" s="22"/>
      <c r="G443" s="22"/>
      <c r="H443" s="27"/>
      <c r="I443" s="27"/>
      <c r="J443" s="27"/>
      <c r="K443" s="27"/>
      <c r="L443" s="28"/>
      <c r="M443" s="26"/>
      <c r="N443" s="26"/>
      <c r="O443" s="26"/>
      <c r="P443" s="26"/>
      <c r="Q443" s="26"/>
      <c r="R443" s="26"/>
      <c r="S443" s="21"/>
    </row>
    <row r="444" spans="3:19" s="29" customFormat="1" x14ac:dyDescent="0.3">
      <c r="C444" s="21"/>
      <c r="D444" s="21"/>
      <c r="E444" s="21"/>
      <c r="F444" s="22"/>
      <c r="G444" s="22"/>
      <c r="H444" s="27"/>
      <c r="I444" s="27"/>
      <c r="J444" s="27"/>
      <c r="K444" s="27"/>
      <c r="L444" s="28"/>
      <c r="M444" s="26"/>
      <c r="N444" s="26"/>
      <c r="O444" s="26"/>
      <c r="P444" s="26"/>
      <c r="Q444" s="26"/>
      <c r="R444" s="26"/>
      <c r="S444" s="21"/>
    </row>
    <row r="445" spans="3:19" s="29" customFormat="1" x14ac:dyDescent="0.3">
      <c r="C445" s="21"/>
      <c r="D445" s="21"/>
      <c r="E445" s="21"/>
      <c r="F445" s="22"/>
      <c r="G445" s="22"/>
      <c r="H445" s="27"/>
      <c r="I445" s="27"/>
      <c r="J445" s="27"/>
      <c r="K445" s="27"/>
      <c r="L445" s="28"/>
      <c r="M445" s="26"/>
      <c r="N445" s="26"/>
      <c r="O445" s="26"/>
      <c r="P445" s="26"/>
      <c r="Q445" s="26"/>
      <c r="R445" s="26"/>
      <c r="S445" s="21"/>
    </row>
    <row r="446" spans="3:19" s="29" customFormat="1" x14ac:dyDescent="0.3">
      <c r="C446" s="21"/>
      <c r="D446" s="21"/>
      <c r="E446" s="21"/>
      <c r="F446" s="22"/>
      <c r="G446" s="22"/>
      <c r="H446" s="27"/>
      <c r="I446" s="27"/>
      <c r="J446" s="27"/>
      <c r="K446" s="27"/>
      <c r="L446" s="28"/>
      <c r="M446" s="26"/>
      <c r="N446" s="26"/>
      <c r="O446" s="26"/>
      <c r="P446" s="26"/>
      <c r="Q446" s="26"/>
      <c r="R446" s="26"/>
      <c r="S446" s="21"/>
    </row>
    <row r="447" spans="3:19" s="29" customFormat="1" x14ac:dyDescent="0.3">
      <c r="C447" s="21"/>
      <c r="D447" s="21"/>
      <c r="E447" s="21"/>
      <c r="F447" s="22"/>
      <c r="G447" s="22"/>
      <c r="H447" s="27"/>
      <c r="I447" s="27"/>
      <c r="J447" s="27"/>
      <c r="K447" s="27"/>
      <c r="L447" s="28"/>
      <c r="M447" s="26"/>
      <c r="N447" s="26"/>
      <c r="O447" s="26"/>
      <c r="P447" s="26"/>
      <c r="Q447" s="26"/>
      <c r="R447" s="26"/>
      <c r="S447" s="21"/>
    </row>
    <row r="448" spans="3:19" s="29" customFormat="1" x14ac:dyDescent="0.3">
      <c r="C448" s="21"/>
      <c r="D448" s="21"/>
      <c r="E448" s="21"/>
      <c r="F448" s="22"/>
      <c r="G448" s="22"/>
      <c r="H448" s="27"/>
      <c r="I448" s="27"/>
      <c r="J448" s="27"/>
      <c r="K448" s="27"/>
      <c r="L448" s="28"/>
      <c r="M448" s="26"/>
      <c r="N448" s="26"/>
      <c r="O448" s="26"/>
      <c r="P448" s="26"/>
      <c r="Q448" s="26"/>
      <c r="R448" s="26"/>
      <c r="S448" s="21"/>
    </row>
    <row r="449" spans="3:19" s="29" customFormat="1" x14ac:dyDescent="0.3">
      <c r="C449" s="21"/>
      <c r="D449" s="21"/>
      <c r="E449" s="21"/>
      <c r="F449" s="22"/>
      <c r="G449" s="22"/>
      <c r="H449" s="27"/>
      <c r="I449" s="27"/>
      <c r="J449" s="27"/>
      <c r="K449" s="27"/>
      <c r="L449" s="28"/>
      <c r="M449" s="26"/>
      <c r="N449" s="26"/>
      <c r="O449" s="26"/>
      <c r="P449" s="26"/>
      <c r="Q449" s="26"/>
      <c r="R449" s="26"/>
      <c r="S449" s="21"/>
    </row>
    <row r="450" spans="3:19" s="29" customFormat="1" x14ac:dyDescent="0.3">
      <c r="C450" s="21"/>
      <c r="D450" s="21"/>
      <c r="E450" s="21"/>
      <c r="F450" s="22"/>
      <c r="G450" s="22"/>
      <c r="H450" s="27"/>
      <c r="I450" s="27"/>
      <c r="J450" s="27"/>
      <c r="K450" s="27"/>
      <c r="L450" s="28"/>
      <c r="M450" s="26"/>
      <c r="N450" s="26"/>
      <c r="O450" s="26"/>
      <c r="P450" s="26"/>
      <c r="Q450" s="26"/>
      <c r="R450" s="26"/>
      <c r="S450" s="21"/>
    </row>
    <row r="451" spans="3:19" s="29" customFormat="1" x14ac:dyDescent="0.3">
      <c r="C451" s="21"/>
      <c r="D451" s="21"/>
      <c r="E451" s="21"/>
      <c r="F451" s="22"/>
      <c r="G451" s="22"/>
      <c r="H451" s="27"/>
      <c r="I451" s="27"/>
      <c r="J451" s="27"/>
      <c r="K451" s="27"/>
      <c r="L451" s="28"/>
      <c r="M451" s="26"/>
      <c r="N451" s="26"/>
      <c r="O451" s="26"/>
      <c r="P451" s="26"/>
      <c r="Q451" s="26"/>
      <c r="R451" s="26"/>
      <c r="S451" s="21"/>
    </row>
    <row r="452" spans="3:19" s="29" customFormat="1" x14ac:dyDescent="0.3">
      <c r="C452" s="21"/>
      <c r="D452" s="21"/>
      <c r="E452" s="21"/>
      <c r="F452" s="22"/>
      <c r="G452" s="22"/>
      <c r="H452" s="27"/>
      <c r="I452" s="27"/>
      <c r="J452" s="27"/>
      <c r="K452" s="27"/>
      <c r="L452" s="28"/>
      <c r="M452" s="26"/>
      <c r="N452" s="26"/>
      <c r="O452" s="26"/>
      <c r="P452" s="26"/>
      <c r="Q452" s="26"/>
      <c r="R452" s="26"/>
      <c r="S452" s="21"/>
    </row>
    <row r="453" spans="3:19" s="29" customFormat="1" x14ac:dyDescent="0.3">
      <c r="C453" s="21"/>
      <c r="D453" s="21"/>
      <c r="E453" s="21"/>
      <c r="F453" s="22"/>
      <c r="G453" s="22"/>
      <c r="H453" s="27"/>
      <c r="I453" s="27"/>
      <c r="J453" s="27"/>
      <c r="K453" s="27"/>
      <c r="L453" s="28"/>
      <c r="M453" s="26"/>
      <c r="N453" s="26"/>
      <c r="O453" s="26"/>
      <c r="P453" s="26"/>
      <c r="Q453" s="26"/>
      <c r="R453" s="26"/>
      <c r="S453" s="21"/>
    </row>
    <row r="454" spans="3:19" s="29" customFormat="1" x14ac:dyDescent="0.3">
      <c r="C454" s="21"/>
      <c r="D454" s="21"/>
      <c r="E454" s="21"/>
      <c r="F454" s="22"/>
      <c r="G454" s="22"/>
      <c r="H454" s="27"/>
      <c r="I454" s="27"/>
      <c r="J454" s="27"/>
      <c r="K454" s="27"/>
      <c r="L454" s="28"/>
      <c r="M454" s="26"/>
      <c r="N454" s="26"/>
      <c r="O454" s="26"/>
      <c r="P454" s="26"/>
      <c r="Q454" s="26"/>
      <c r="R454" s="26"/>
      <c r="S454" s="21"/>
    </row>
    <row r="455" spans="3:19" s="29" customFormat="1" x14ac:dyDescent="0.3">
      <c r="C455" s="21"/>
      <c r="D455" s="21"/>
      <c r="E455" s="21"/>
      <c r="F455" s="22"/>
      <c r="G455" s="22"/>
      <c r="H455" s="27"/>
      <c r="I455" s="27"/>
      <c r="J455" s="27"/>
      <c r="K455" s="27"/>
      <c r="L455" s="28"/>
      <c r="M455" s="26"/>
      <c r="N455" s="26"/>
      <c r="O455" s="26"/>
      <c r="P455" s="26"/>
      <c r="Q455" s="26"/>
      <c r="R455" s="26"/>
      <c r="S455" s="21"/>
    </row>
    <row r="456" spans="3:19" s="29" customFormat="1" x14ac:dyDescent="0.3">
      <c r="C456" s="21"/>
      <c r="D456" s="21"/>
      <c r="E456" s="21"/>
      <c r="F456" s="22"/>
      <c r="G456" s="22"/>
      <c r="H456" s="27"/>
      <c r="I456" s="27"/>
      <c r="J456" s="27"/>
      <c r="K456" s="27"/>
      <c r="L456" s="28"/>
      <c r="M456" s="26"/>
      <c r="N456" s="26"/>
      <c r="O456" s="26"/>
      <c r="P456" s="26"/>
      <c r="Q456" s="26"/>
      <c r="R456" s="26"/>
      <c r="S456" s="21"/>
    </row>
    <row r="457" spans="3:19" s="29" customFormat="1" x14ac:dyDescent="0.3">
      <c r="C457" s="21"/>
      <c r="D457" s="21"/>
      <c r="E457" s="21"/>
      <c r="F457" s="22"/>
      <c r="G457" s="22"/>
      <c r="H457" s="27"/>
      <c r="I457" s="27"/>
      <c r="J457" s="27"/>
      <c r="K457" s="27"/>
      <c r="L457" s="28"/>
      <c r="M457" s="26"/>
      <c r="N457" s="26"/>
      <c r="O457" s="26"/>
      <c r="P457" s="26"/>
      <c r="Q457" s="26"/>
      <c r="R457" s="26"/>
      <c r="S457" s="21"/>
    </row>
    <row r="458" spans="3:19" s="29" customFormat="1" x14ac:dyDescent="0.3">
      <c r="C458" s="21"/>
      <c r="D458" s="21"/>
      <c r="E458" s="21"/>
      <c r="F458" s="22"/>
      <c r="G458" s="22"/>
      <c r="H458" s="27"/>
      <c r="I458" s="27"/>
      <c r="J458" s="27"/>
      <c r="K458" s="27"/>
      <c r="L458" s="28"/>
      <c r="M458" s="26"/>
      <c r="N458" s="26"/>
      <c r="O458" s="26"/>
      <c r="P458" s="26"/>
      <c r="Q458" s="26"/>
      <c r="R458" s="26"/>
      <c r="S458" s="21"/>
    </row>
    <row r="459" spans="3:19" s="29" customFormat="1" x14ac:dyDescent="0.3">
      <c r="C459" s="21"/>
      <c r="D459" s="21"/>
      <c r="E459" s="21"/>
      <c r="F459" s="22"/>
      <c r="G459" s="22"/>
      <c r="H459" s="27"/>
      <c r="I459" s="27"/>
      <c r="J459" s="27"/>
      <c r="K459" s="27"/>
      <c r="L459" s="28"/>
      <c r="M459" s="26"/>
      <c r="N459" s="26"/>
      <c r="O459" s="26"/>
      <c r="P459" s="26"/>
      <c r="Q459" s="26"/>
      <c r="R459" s="26"/>
      <c r="S459" s="21"/>
    </row>
    <row r="460" spans="3:19" s="29" customFormat="1" x14ac:dyDescent="0.3">
      <c r="C460" s="21"/>
      <c r="D460" s="21"/>
      <c r="E460" s="21"/>
      <c r="F460" s="22"/>
      <c r="G460" s="22"/>
      <c r="H460" s="27"/>
      <c r="I460" s="27"/>
      <c r="J460" s="27"/>
      <c r="K460" s="27"/>
      <c r="L460" s="28"/>
      <c r="M460" s="26"/>
      <c r="N460" s="26"/>
      <c r="O460" s="26"/>
      <c r="P460" s="26"/>
      <c r="Q460" s="26"/>
      <c r="R460" s="26"/>
      <c r="S460" s="21"/>
    </row>
    <row r="461" spans="3:19" s="29" customFormat="1" x14ac:dyDescent="0.3">
      <c r="C461" s="21"/>
      <c r="D461" s="21"/>
      <c r="E461" s="21"/>
      <c r="F461" s="22"/>
      <c r="G461" s="22"/>
      <c r="H461" s="27"/>
      <c r="I461" s="27"/>
      <c r="J461" s="27"/>
      <c r="K461" s="27"/>
      <c r="L461" s="28"/>
      <c r="M461" s="26"/>
      <c r="N461" s="26"/>
      <c r="O461" s="26"/>
      <c r="P461" s="26"/>
      <c r="Q461" s="26"/>
      <c r="R461" s="26"/>
      <c r="S461" s="21"/>
    </row>
    <row r="462" spans="3:19" s="29" customFormat="1" x14ac:dyDescent="0.3">
      <c r="C462" s="21"/>
      <c r="D462" s="21"/>
      <c r="E462" s="21"/>
      <c r="F462" s="22"/>
      <c r="G462" s="22"/>
      <c r="H462" s="27"/>
      <c r="I462" s="27"/>
      <c r="J462" s="27"/>
      <c r="K462" s="27"/>
      <c r="L462" s="28"/>
      <c r="M462" s="26"/>
      <c r="N462" s="26"/>
      <c r="O462" s="26"/>
      <c r="P462" s="26"/>
      <c r="Q462" s="26"/>
      <c r="R462" s="26"/>
      <c r="S462" s="21"/>
    </row>
    <row r="463" spans="3:19" s="29" customFormat="1" x14ac:dyDescent="0.3">
      <c r="C463" s="21"/>
      <c r="D463" s="21"/>
      <c r="E463" s="21"/>
      <c r="F463" s="22"/>
      <c r="G463" s="22"/>
      <c r="H463" s="27"/>
      <c r="I463" s="27"/>
      <c r="J463" s="27"/>
      <c r="K463" s="27"/>
      <c r="L463" s="28"/>
      <c r="M463" s="26"/>
      <c r="N463" s="26"/>
      <c r="O463" s="26"/>
      <c r="P463" s="26"/>
      <c r="Q463" s="26"/>
      <c r="R463" s="26"/>
      <c r="S463" s="21"/>
    </row>
    <row r="464" spans="3:19" s="29" customFormat="1" x14ac:dyDescent="0.3">
      <c r="C464" s="21"/>
      <c r="D464" s="21"/>
      <c r="E464" s="21"/>
      <c r="F464" s="22"/>
      <c r="G464" s="22"/>
      <c r="H464" s="27"/>
      <c r="I464" s="27"/>
      <c r="J464" s="27"/>
      <c r="K464" s="27"/>
      <c r="L464" s="28"/>
      <c r="M464" s="26"/>
      <c r="N464" s="26"/>
      <c r="O464" s="26"/>
      <c r="P464" s="26"/>
      <c r="Q464" s="26"/>
      <c r="R464" s="26"/>
      <c r="S464" s="21"/>
    </row>
    <row r="465" spans="3:19" s="29" customFormat="1" x14ac:dyDescent="0.3">
      <c r="C465" s="21"/>
      <c r="D465" s="21"/>
      <c r="E465" s="21"/>
      <c r="F465" s="22"/>
      <c r="G465" s="22"/>
      <c r="H465" s="27"/>
      <c r="I465" s="27"/>
      <c r="J465" s="27"/>
      <c r="K465" s="27"/>
      <c r="L465" s="28"/>
      <c r="M465" s="26"/>
      <c r="N465" s="26"/>
      <c r="O465" s="26"/>
      <c r="P465" s="26"/>
      <c r="Q465" s="26"/>
      <c r="R465" s="26"/>
      <c r="S465" s="21"/>
    </row>
    <row r="466" spans="3:19" s="29" customFormat="1" x14ac:dyDescent="0.3">
      <c r="C466" s="21"/>
      <c r="D466" s="21"/>
      <c r="E466" s="21"/>
      <c r="F466" s="22"/>
      <c r="G466" s="22"/>
      <c r="H466" s="27"/>
      <c r="I466" s="27"/>
      <c r="J466" s="27"/>
      <c r="K466" s="27"/>
      <c r="L466" s="28"/>
      <c r="M466" s="26"/>
      <c r="N466" s="26"/>
      <c r="O466" s="26"/>
      <c r="P466" s="26"/>
      <c r="Q466" s="26"/>
      <c r="R466" s="26"/>
      <c r="S466" s="21"/>
    </row>
    <row r="467" spans="3:19" s="29" customFormat="1" x14ac:dyDescent="0.3">
      <c r="C467" s="21"/>
      <c r="D467" s="21"/>
      <c r="E467" s="21"/>
      <c r="F467" s="22"/>
      <c r="G467" s="22"/>
      <c r="H467" s="27"/>
      <c r="I467" s="27"/>
      <c r="J467" s="27"/>
      <c r="K467" s="27"/>
      <c r="L467" s="28"/>
      <c r="M467" s="26"/>
      <c r="N467" s="26"/>
      <c r="O467" s="26"/>
      <c r="P467" s="26"/>
      <c r="Q467" s="26"/>
      <c r="R467" s="26"/>
      <c r="S467" s="21"/>
    </row>
    <row r="468" spans="3:19" s="29" customFormat="1" x14ac:dyDescent="0.3">
      <c r="C468" s="21"/>
      <c r="D468" s="21"/>
      <c r="E468" s="21"/>
      <c r="F468" s="22"/>
      <c r="G468" s="22"/>
      <c r="H468" s="27"/>
      <c r="I468" s="27"/>
      <c r="J468" s="27"/>
      <c r="K468" s="27"/>
      <c r="L468" s="28"/>
      <c r="M468" s="26"/>
      <c r="N468" s="26"/>
      <c r="O468" s="26"/>
      <c r="P468" s="26"/>
      <c r="Q468" s="26"/>
      <c r="R468" s="26"/>
      <c r="S468" s="21"/>
    </row>
    <row r="469" spans="3:19" s="29" customFormat="1" x14ac:dyDescent="0.3">
      <c r="C469" s="21"/>
      <c r="D469" s="21"/>
      <c r="E469" s="21"/>
      <c r="F469" s="22"/>
      <c r="G469" s="22"/>
      <c r="H469" s="27"/>
      <c r="I469" s="27"/>
      <c r="J469" s="27"/>
      <c r="K469" s="27"/>
      <c r="L469" s="28"/>
      <c r="M469" s="26"/>
      <c r="N469" s="26"/>
      <c r="O469" s="26"/>
      <c r="P469" s="26"/>
      <c r="Q469" s="26"/>
      <c r="R469" s="26"/>
      <c r="S469" s="21"/>
    </row>
    <row r="470" spans="3:19" s="29" customFormat="1" x14ac:dyDescent="0.3">
      <c r="C470" s="21"/>
      <c r="D470" s="21"/>
      <c r="E470" s="21"/>
      <c r="F470" s="22"/>
      <c r="G470" s="22"/>
      <c r="H470" s="27"/>
      <c r="I470" s="27"/>
      <c r="J470" s="27"/>
      <c r="K470" s="27"/>
      <c r="L470" s="28"/>
      <c r="M470" s="26"/>
      <c r="N470" s="26"/>
      <c r="O470" s="26"/>
      <c r="P470" s="26"/>
      <c r="Q470" s="26"/>
      <c r="R470" s="26"/>
      <c r="S470" s="21"/>
    </row>
    <row r="471" spans="3:19" s="29" customFormat="1" x14ac:dyDescent="0.3">
      <c r="C471" s="21"/>
      <c r="D471" s="21"/>
      <c r="E471" s="21"/>
      <c r="F471" s="22"/>
      <c r="G471" s="22"/>
      <c r="H471" s="27"/>
      <c r="I471" s="27"/>
      <c r="J471" s="27"/>
      <c r="K471" s="27"/>
      <c r="L471" s="28"/>
      <c r="M471" s="26"/>
      <c r="N471" s="26"/>
      <c r="O471" s="26"/>
      <c r="P471" s="26"/>
      <c r="Q471" s="26"/>
      <c r="R471" s="26"/>
      <c r="S471" s="21"/>
    </row>
    <row r="472" spans="3:19" s="29" customFormat="1" x14ac:dyDescent="0.3">
      <c r="C472" s="21"/>
      <c r="D472" s="21"/>
      <c r="E472" s="21"/>
      <c r="F472" s="22"/>
      <c r="G472" s="22"/>
      <c r="H472" s="27"/>
      <c r="I472" s="27"/>
      <c r="J472" s="27"/>
      <c r="K472" s="27"/>
      <c r="L472" s="28"/>
      <c r="M472" s="26"/>
      <c r="N472" s="26"/>
      <c r="O472" s="26"/>
      <c r="P472" s="26"/>
      <c r="Q472" s="26"/>
      <c r="R472" s="26"/>
      <c r="S472" s="21"/>
    </row>
    <row r="473" spans="3:19" s="29" customFormat="1" x14ac:dyDescent="0.3">
      <c r="C473" s="21"/>
      <c r="D473" s="21"/>
      <c r="E473" s="21"/>
      <c r="F473" s="22"/>
      <c r="G473" s="22"/>
      <c r="H473" s="27"/>
      <c r="I473" s="27"/>
      <c r="J473" s="27"/>
      <c r="K473" s="27"/>
      <c r="L473" s="28"/>
      <c r="M473" s="26"/>
      <c r="N473" s="26"/>
      <c r="O473" s="26"/>
      <c r="P473" s="26"/>
      <c r="Q473" s="26"/>
      <c r="R473" s="26"/>
      <c r="S473" s="21"/>
    </row>
    <row r="474" spans="3:19" s="29" customFormat="1" x14ac:dyDescent="0.3">
      <c r="C474" s="21"/>
      <c r="D474" s="21"/>
      <c r="E474" s="21"/>
      <c r="F474" s="22"/>
      <c r="G474" s="22"/>
      <c r="H474" s="27"/>
      <c r="I474" s="27"/>
      <c r="J474" s="27"/>
      <c r="K474" s="27"/>
      <c r="L474" s="28"/>
      <c r="M474" s="26"/>
      <c r="N474" s="26"/>
      <c r="O474" s="26"/>
      <c r="P474" s="26"/>
      <c r="Q474" s="26"/>
      <c r="R474" s="26"/>
      <c r="S474" s="21"/>
    </row>
    <row r="475" spans="3:19" s="29" customFormat="1" x14ac:dyDescent="0.3">
      <c r="C475" s="21"/>
      <c r="D475" s="21"/>
      <c r="E475" s="21"/>
      <c r="F475" s="22"/>
      <c r="G475" s="22"/>
      <c r="H475" s="27"/>
      <c r="I475" s="27"/>
      <c r="J475" s="27"/>
      <c r="K475" s="27"/>
      <c r="L475" s="28"/>
      <c r="M475" s="26"/>
      <c r="N475" s="26"/>
      <c r="O475" s="26"/>
      <c r="P475" s="26"/>
      <c r="Q475" s="26"/>
      <c r="R475" s="26"/>
      <c r="S475" s="21"/>
    </row>
    <row r="476" spans="3:19" s="29" customFormat="1" x14ac:dyDescent="0.3">
      <c r="C476" s="21"/>
      <c r="D476" s="21"/>
      <c r="E476" s="21"/>
      <c r="F476" s="22"/>
      <c r="G476" s="22"/>
      <c r="H476" s="27"/>
      <c r="I476" s="27"/>
      <c r="J476" s="27"/>
      <c r="K476" s="27"/>
      <c r="L476" s="28"/>
      <c r="M476" s="26"/>
      <c r="N476" s="26"/>
      <c r="O476" s="26"/>
      <c r="P476" s="26"/>
      <c r="Q476" s="26"/>
      <c r="R476" s="26"/>
      <c r="S476" s="21"/>
    </row>
    <row r="477" spans="3:19" s="29" customFormat="1" x14ac:dyDescent="0.3">
      <c r="C477" s="21"/>
      <c r="D477" s="21"/>
      <c r="E477" s="21"/>
      <c r="F477" s="22"/>
      <c r="G477" s="22"/>
      <c r="H477" s="27"/>
      <c r="I477" s="27"/>
      <c r="J477" s="27"/>
      <c r="K477" s="27"/>
      <c r="L477" s="28"/>
      <c r="M477" s="26"/>
      <c r="N477" s="26"/>
      <c r="O477" s="26"/>
      <c r="P477" s="26"/>
      <c r="Q477" s="26"/>
      <c r="R477" s="26"/>
      <c r="S477" s="21"/>
    </row>
    <row r="478" spans="3:19" s="29" customFormat="1" x14ac:dyDescent="0.3">
      <c r="C478" s="21"/>
      <c r="D478" s="21"/>
      <c r="E478" s="21"/>
      <c r="F478" s="22"/>
      <c r="G478" s="22"/>
      <c r="H478" s="27"/>
      <c r="I478" s="27"/>
      <c r="J478" s="27"/>
      <c r="K478" s="27"/>
      <c r="L478" s="28"/>
      <c r="M478" s="26"/>
      <c r="N478" s="26"/>
      <c r="O478" s="26"/>
      <c r="P478" s="26"/>
      <c r="Q478" s="26"/>
      <c r="R478" s="26"/>
      <c r="S478" s="21"/>
    </row>
    <row r="479" spans="3:19" s="29" customFormat="1" x14ac:dyDescent="0.3">
      <c r="C479" s="21"/>
      <c r="D479" s="21"/>
      <c r="E479" s="21"/>
      <c r="F479" s="22"/>
      <c r="G479" s="22"/>
      <c r="H479" s="27"/>
      <c r="I479" s="27"/>
      <c r="J479" s="27"/>
      <c r="K479" s="27"/>
      <c r="L479" s="28"/>
      <c r="M479" s="26"/>
      <c r="N479" s="26"/>
      <c r="O479" s="26"/>
      <c r="P479" s="26"/>
      <c r="Q479" s="26"/>
      <c r="R479" s="26"/>
      <c r="S479" s="21"/>
    </row>
    <row r="480" spans="3:19" s="29" customFormat="1" x14ac:dyDescent="0.3">
      <c r="C480" s="21"/>
      <c r="D480" s="21"/>
      <c r="E480" s="21"/>
      <c r="F480" s="22"/>
      <c r="G480" s="22"/>
      <c r="H480" s="27"/>
      <c r="I480" s="27"/>
      <c r="J480" s="27"/>
      <c r="K480" s="27"/>
      <c r="L480" s="28"/>
      <c r="M480" s="26"/>
      <c r="N480" s="26"/>
      <c r="O480" s="26"/>
      <c r="P480" s="26"/>
      <c r="Q480" s="26"/>
      <c r="R480" s="26"/>
      <c r="S480" s="21"/>
    </row>
    <row r="481" spans="3:19" s="29" customFormat="1" x14ac:dyDescent="0.3">
      <c r="C481" s="21"/>
      <c r="D481" s="21"/>
      <c r="E481" s="21"/>
      <c r="F481" s="22"/>
      <c r="G481" s="22"/>
      <c r="H481" s="27"/>
      <c r="I481" s="27"/>
      <c r="J481" s="27"/>
      <c r="K481" s="27"/>
      <c r="L481" s="28"/>
      <c r="M481" s="26"/>
      <c r="N481" s="26"/>
      <c r="O481" s="26"/>
      <c r="P481" s="26"/>
      <c r="Q481" s="26"/>
      <c r="R481" s="26"/>
      <c r="S481" s="21"/>
    </row>
    <row r="482" spans="3:19" s="29" customFormat="1" x14ac:dyDescent="0.3">
      <c r="C482" s="21"/>
      <c r="D482" s="21"/>
      <c r="E482" s="21"/>
      <c r="F482" s="22"/>
      <c r="G482" s="22"/>
      <c r="H482" s="27"/>
      <c r="I482" s="27"/>
      <c r="J482" s="27"/>
      <c r="K482" s="27"/>
      <c r="L482" s="28"/>
      <c r="M482" s="26"/>
      <c r="N482" s="26"/>
      <c r="O482" s="26"/>
      <c r="P482" s="26"/>
      <c r="Q482" s="26"/>
      <c r="R482" s="26"/>
      <c r="S482" s="21"/>
    </row>
    <row r="483" spans="3:19" s="29" customFormat="1" x14ac:dyDescent="0.3">
      <c r="C483" s="21"/>
      <c r="D483" s="21"/>
      <c r="E483" s="21"/>
      <c r="F483" s="22"/>
      <c r="G483" s="22"/>
      <c r="H483" s="27"/>
      <c r="I483" s="27"/>
      <c r="J483" s="27"/>
      <c r="K483" s="27"/>
      <c r="L483" s="28"/>
      <c r="M483" s="26"/>
      <c r="N483" s="26"/>
      <c r="O483" s="26"/>
      <c r="P483" s="26"/>
      <c r="Q483" s="26"/>
      <c r="R483" s="26"/>
      <c r="S483" s="21"/>
    </row>
    <row r="484" spans="3:19" s="29" customFormat="1" x14ac:dyDescent="0.3">
      <c r="C484" s="21"/>
      <c r="D484" s="21"/>
      <c r="E484" s="21"/>
      <c r="F484" s="22"/>
      <c r="G484" s="22"/>
      <c r="H484" s="27"/>
      <c r="I484" s="27"/>
      <c r="J484" s="27"/>
      <c r="K484" s="27"/>
      <c r="L484" s="28"/>
      <c r="M484" s="26"/>
      <c r="N484" s="26"/>
      <c r="O484" s="26"/>
      <c r="P484" s="26"/>
      <c r="Q484" s="26"/>
      <c r="R484" s="26"/>
      <c r="S484" s="21"/>
    </row>
    <row r="485" spans="3:19" s="29" customFormat="1" x14ac:dyDescent="0.3">
      <c r="C485" s="21"/>
      <c r="D485" s="21"/>
      <c r="E485" s="21"/>
      <c r="F485" s="22"/>
      <c r="G485" s="22"/>
      <c r="H485" s="27"/>
      <c r="I485" s="27"/>
      <c r="J485" s="27"/>
      <c r="K485" s="27"/>
      <c r="L485" s="28"/>
      <c r="M485" s="26"/>
      <c r="N485" s="26"/>
      <c r="O485" s="26"/>
      <c r="P485" s="26"/>
      <c r="Q485" s="26"/>
      <c r="R485" s="26"/>
      <c r="S485" s="21"/>
    </row>
    <row r="486" spans="3:19" s="29" customFormat="1" x14ac:dyDescent="0.3">
      <c r="C486" s="21"/>
      <c r="D486" s="21"/>
      <c r="E486" s="21"/>
      <c r="F486" s="22"/>
      <c r="G486" s="22"/>
      <c r="H486" s="27"/>
      <c r="I486" s="27"/>
      <c r="J486" s="27"/>
      <c r="K486" s="27"/>
      <c r="L486" s="28"/>
      <c r="M486" s="26"/>
      <c r="N486" s="26"/>
      <c r="O486" s="26"/>
      <c r="P486" s="26"/>
      <c r="Q486" s="26"/>
      <c r="R486" s="26"/>
      <c r="S486" s="21"/>
    </row>
    <row r="487" spans="3:19" s="29" customFormat="1" x14ac:dyDescent="0.3">
      <c r="C487" s="21"/>
      <c r="D487" s="21"/>
      <c r="E487" s="21"/>
      <c r="F487" s="22"/>
      <c r="G487" s="22"/>
      <c r="H487" s="27"/>
      <c r="I487" s="27"/>
      <c r="J487" s="27"/>
      <c r="K487" s="27"/>
      <c r="L487" s="28"/>
      <c r="M487" s="26"/>
      <c r="N487" s="26"/>
      <c r="O487" s="26"/>
      <c r="P487" s="26"/>
      <c r="Q487" s="26"/>
      <c r="R487" s="26"/>
      <c r="S487" s="21"/>
    </row>
    <row r="488" spans="3:19" s="29" customFormat="1" x14ac:dyDescent="0.3">
      <c r="C488" s="21"/>
      <c r="D488" s="21"/>
      <c r="E488" s="21"/>
      <c r="F488" s="22"/>
      <c r="G488" s="22"/>
      <c r="H488" s="27"/>
      <c r="I488" s="27"/>
      <c r="J488" s="27"/>
      <c r="K488" s="27"/>
      <c r="L488" s="28"/>
      <c r="M488" s="26"/>
      <c r="N488" s="26"/>
      <c r="O488" s="26"/>
      <c r="P488" s="26"/>
      <c r="Q488" s="26"/>
      <c r="R488" s="26"/>
      <c r="S488" s="21"/>
    </row>
    <row r="489" spans="3:19" s="29" customFormat="1" x14ac:dyDescent="0.3">
      <c r="C489" s="21"/>
      <c r="D489" s="21"/>
      <c r="E489" s="21"/>
      <c r="F489" s="22"/>
      <c r="G489" s="22"/>
      <c r="H489" s="27"/>
      <c r="I489" s="27"/>
      <c r="J489" s="27"/>
      <c r="K489" s="27"/>
      <c r="L489" s="28"/>
      <c r="M489" s="26"/>
      <c r="N489" s="26"/>
      <c r="O489" s="26"/>
      <c r="P489" s="26"/>
      <c r="Q489" s="26"/>
      <c r="R489" s="26"/>
      <c r="S489" s="21"/>
    </row>
    <row r="490" spans="3:19" s="29" customFormat="1" x14ac:dyDescent="0.3">
      <c r="C490" s="21"/>
      <c r="D490" s="21"/>
      <c r="E490" s="21"/>
      <c r="F490" s="22"/>
      <c r="G490" s="22"/>
      <c r="H490" s="27"/>
      <c r="I490" s="27"/>
      <c r="J490" s="27"/>
      <c r="K490" s="27"/>
      <c r="L490" s="28"/>
      <c r="M490" s="26"/>
      <c r="N490" s="26"/>
      <c r="O490" s="26"/>
      <c r="P490" s="26"/>
      <c r="Q490" s="26"/>
      <c r="R490" s="26"/>
      <c r="S490" s="21"/>
    </row>
    <row r="491" spans="3:19" s="29" customFormat="1" x14ac:dyDescent="0.3">
      <c r="C491" s="21"/>
      <c r="D491" s="21"/>
      <c r="E491" s="21"/>
      <c r="F491" s="22"/>
      <c r="G491" s="22"/>
      <c r="H491" s="27"/>
      <c r="I491" s="27"/>
      <c r="J491" s="27"/>
      <c r="K491" s="27"/>
      <c r="L491" s="28"/>
      <c r="M491" s="26"/>
      <c r="N491" s="26"/>
      <c r="O491" s="26"/>
      <c r="P491" s="26"/>
      <c r="Q491" s="26"/>
      <c r="R491" s="26"/>
      <c r="S491" s="21"/>
    </row>
    <row r="492" spans="3:19" s="29" customFormat="1" x14ac:dyDescent="0.3">
      <c r="C492" s="21"/>
      <c r="D492" s="21"/>
      <c r="E492" s="21"/>
      <c r="F492" s="22"/>
      <c r="G492" s="22"/>
      <c r="H492" s="27"/>
      <c r="I492" s="27"/>
      <c r="J492" s="27"/>
      <c r="K492" s="27"/>
      <c r="L492" s="28"/>
      <c r="M492" s="26"/>
      <c r="N492" s="26"/>
      <c r="O492" s="26"/>
      <c r="P492" s="26"/>
      <c r="Q492" s="26"/>
      <c r="R492" s="26"/>
      <c r="S492" s="21"/>
    </row>
    <row r="493" spans="3:19" s="29" customFormat="1" x14ac:dyDescent="0.3">
      <c r="C493" s="21"/>
      <c r="D493" s="21"/>
      <c r="E493" s="21"/>
      <c r="F493" s="22"/>
      <c r="G493" s="22"/>
      <c r="H493" s="27"/>
      <c r="I493" s="27"/>
      <c r="J493" s="27"/>
      <c r="K493" s="27"/>
      <c r="L493" s="28"/>
      <c r="M493" s="26"/>
      <c r="N493" s="26"/>
      <c r="O493" s="26"/>
      <c r="P493" s="26"/>
      <c r="Q493" s="26"/>
      <c r="R493" s="26"/>
      <c r="S493" s="21"/>
    </row>
    <row r="494" spans="3:19" s="29" customFormat="1" x14ac:dyDescent="0.3">
      <c r="C494" s="21"/>
      <c r="D494" s="21"/>
      <c r="E494" s="21"/>
      <c r="F494" s="22"/>
      <c r="G494" s="22"/>
      <c r="H494" s="27"/>
      <c r="I494" s="27"/>
      <c r="J494" s="27"/>
      <c r="K494" s="27"/>
      <c r="L494" s="28"/>
      <c r="M494" s="26"/>
      <c r="N494" s="26"/>
      <c r="O494" s="26"/>
      <c r="P494" s="26"/>
      <c r="Q494" s="26"/>
      <c r="R494" s="26"/>
      <c r="S494" s="21"/>
    </row>
    <row r="495" spans="3:19" s="29" customFormat="1" x14ac:dyDescent="0.3">
      <c r="C495" s="21"/>
      <c r="D495" s="21"/>
      <c r="E495" s="21"/>
      <c r="F495" s="22"/>
      <c r="G495" s="22"/>
      <c r="H495" s="27"/>
      <c r="I495" s="27"/>
      <c r="J495" s="27"/>
      <c r="K495" s="27"/>
      <c r="L495" s="28"/>
      <c r="M495" s="26"/>
      <c r="N495" s="26"/>
      <c r="O495" s="26"/>
      <c r="P495" s="26"/>
      <c r="Q495" s="26"/>
      <c r="R495" s="26"/>
      <c r="S495" s="21"/>
    </row>
    <row r="496" spans="3:19" s="29" customFormat="1" x14ac:dyDescent="0.3">
      <c r="C496" s="21"/>
      <c r="D496" s="21"/>
      <c r="E496" s="21"/>
      <c r="F496" s="22"/>
      <c r="G496" s="22"/>
      <c r="H496" s="27"/>
      <c r="I496" s="27"/>
      <c r="J496" s="27"/>
      <c r="K496" s="27"/>
      <c r="L496" s="28"/>
      <c r="M496" s="26"/>
      <c r="N496" s="26"/>
      <c r="O496" s="26"/>
      <c r="P496" s="26"/>
      <c r="Q496" s="26"/>
      <c r="R496" s="26"/>
      <c r="S496" s="21"/>
    </row>
    <row r="497" spans="1:19" s="29" customFormat="1" x14ac:dyDescent="0.3">
      <c r="C497" s="21"/>
      <c r="D497" s="21"/>
      <c r="E497" s="21"/>
      <c r="F497" s="22"/>
      <c r="G497" s="22"/>
      <c r="H497" s="27"/>
      <c r="I497" s="27"/>
      <c r="J497" s="27"/>
      <c r="K497" s="27"/>
      <c r="L497" s="28"/>
      <c r="M497" s="26"/>
      <c r="N497" s="26"/>
      <c r="O497" s="26"/>
      <c r="P497" s="26"/>
      <c r="Q497" s="26"/>
      <c r="R497" s="26"/>
      <c r="S497" s="21"/>
    </row>
    <row r="498" spans="1:19" s="31" customFormat="1" x14ac:dyDescent="0.25">
      <c r="B498" s="20"/>
      <c r="C498" s="21"/>
      <c r="D498" s="21"/>
      <c r="E498" s="21"/>
      <c r="F498" s="22"/>
      <c r="G498" s="22"/>
      <c r="H498" s="27"/>
      <c r="I498" s="27"/>
      <c r="J498" s="27"/>
      <c r="K498" s="27"/>
      <c r="L498" s="28"/>
      <c r="M498" s="26"/>
      <c r="N498" s="26"/>
      <c r="O498" s="26"/>
      <c r="P498" s="26"/>
      <c r="Q498" s="26"/>
      <c r="R498" s="26"/>
      <c r="S498" s="21"/>
    </row>
    <row r="499" spans="1:19" s="31" customFormat="1" x14ac:dyDescent="0.25">
      <c r="B499" s="20"/>
      <c r="C499" s="21"/>
      <c r="D499" s="21"/>
      <c r="E499" s="21"/>
      <c r="F499" s="22"/>
      <c r="G499" s="22"/>
      <c r="H499" s="27"/>
      <c r="I499" s="27"/>
      <c r="J499" s="27"/>
      <c r="K499" s="27"/>
      <c r="L499" s="28"/>
      <c r="M499" s="26"/>
      <c r="N499" s="26"/>
      <c r="O499" s="26"/>
      <c r="P499" s="26"/>
      <c r="Q499" s="26"/>
      <c r="R499" s="26"/>
      <c r="S499" s="21"/>
    </row>
    <row r="500" spans="1:19" s="31" customFormat="1" x14ac:dyDescent="0.25">
      <c r="B500" s="20"/>
      <c r="C500" s="21"/>
      <c r="D500" s="21"/>
      <c r="E500" s="21"/>
      <c r="F500" s="22"/>
      <c r="G500" s="22"/>
      <c r="H500" s="27"/>
      <c r="I500" s="27"/>
      <c r="J500" s="27"/>
      <c r="K500" s="27"/>
      <c r="L500" s="28"/>
      <c r="M500" s="26"/>
      <c r="N500" s="26"/>
      <c r="O500" s="26"/>
      <c r="P500" s="26"/>
      <c r="Q500" s="26"/>
      <c r="R500" s="26"/>
      <c r="S500" s="21"/>
    </row>
    <row r="501" spans="1:19" s="31" customFormat="1" x14ac:dyDescent="0.25">
      <c r="B501" s="20"/>
      <c r="C501" s="21"/>
      <c r="D501" s="21"/>
      <c r="E501" s="21"/>
      <c r="F501" s="22"/>
      <c r="G501" s="22"/>
      <c r="H501" s="27"/>
      <c r="I501" s="27"/>
      <c r="J501" s="27"/>
      <c r="K501" s="27"/>
      <c r="L501" s="28"/>
      <c r="M501" s="26"/>
      <c r="N501" s="26"/>
      <c r="O501" s="26"/>
      <c r="P501" s="26"/>
      <c r="Q501" s="26"/>
      <c r="R501" s="26"/>
      <c r="S501" s="21"/>
    </row>
    <row r="502" spans="1:19" s="31" customFormat="1" x14ac:dyDescent="0.25">
      <c r="B502" s="20"/>
      <c r="C502" s="21"/>
      <c r="D502" s="21"/>
      <c r="E502" s="21"/>
      <c r="F502" s="22"/>
      <c r="G502" s="22"/>
      <c r="H502" s="27"/>
      <c r="I502" s="27"/>
      <c r="J502" s="27"/>
      <c r="K502" s="27"/>
      <c r="L502" s="28"/>
      <c r="M502" s="26"/>
      <c r="N502" s="26"/>
      <c r="O502" s="26"/>
      <c r="P502" s="26"/>
      <c r="Q502" s="26"/>
      <c r="R502" s="26"/>
      <c r="S502" s="21"/>
    </row>
    <row r="503" spans="1:19" s="31" customFormat="1" x14ac:dyDescent="0.25">
      <c r="B503" s="20"/>
      <c r="C503" s="21"/>
      <c r="D503" s="21"/>
      <c r="E503" s="21"/>
      <c r="F503" s="22"/>
      <c r="G503" s="22"/>
      <c r="H503" s="27"/>
      <c r="I503" s="27"/>
      <c r="J503" s="27"/>
      <c r="K503" s="27"/>
      <c r="L503" s="28"/>
      <c r="M503" s="26"/>
      <c r="N503" s="26"/>
      <c r="O503" s="26"/>
      <c r="P503" s="26"/>
      <c r="Q503" s="26"/>
      <c r="R503" s="26"/>
      <c r="S503" s="21"/>
    </row>
    <row r="504" spans="1:19" s="31" customFormat="1" x14ac:dyDescent="0.25">
      <c r="B504" s="20"/>
      <c r="C504" s="21"/>
      <c r="D504" s="21"/>
      <c r="E504" s="21"/>
      <c r="F504" s="22"/>
      <c r="G504" s="22"/>
      <c r="H504" s="27"/>
      <c r="I504" s="27"/>
      <c r="J504" s="27"/>
      <c r="K504" s="27"/>
      <c r="L504" s="28"/>
      <c r="M504" s="26"/>
      <c r="N504" s="26"/>
      <c r="O504" s="26"/>
      <c r="P504" s="26"/>
      <c r="Q504" s="26"/>
      <c r="R504" s="26"/>
      <c r="S504" s="21"/>
    </row>
    <row r="505" spans="1:19" s="31" customFormat="1" x14ac:dyDescent="0.25">
      <c r="B505" s="20"/>
      <c r="C505" s="21"/>
      <c r="D505" s="21"/>
      <c r="E505" s="21"/>
      <c r="F505" s="22"/>
      <c r="G505" s="22"/>
      <c r="H505" s="27"/>
      <c r="I505" s="27"/>
      <c r="J505" s="27"/>
      <c r="K505" s="27"/>
      <c r="L505" s="28"/>
      <c r="M505" s="26"/>
      <c r="N505" s="26"/>
      <c r="O505" s="26"/>
      <c r="P505" s="26"/>
      <c r="Q505" s="26"/>
      <c r="R505" s="26"/>
      <c r="S505" s="21"/>
    </row>
    <row r="506" spans="1:19" s="31" customFormat="1" x14ac:dyDescent="0.25">
      <c r="B506" s="20"/>
      <c r="C506" s="21"/>
      <c r="D506" s="21"/>
      <c r="E506" s="21"/>
      <c r="F506" s="22"/>
      <c r="G506" s="22"/>
      <c r="H506" s="27"/>
      <c r="I506" s="27"/>
      <c r="J506" s="27"/>
      <c r="K506" s="27"/>
      <c r="L506" s="28"/>
      <c r="M506" s="26"/>
      <c r="N506" s="26"/>
      <c r="O506" s="26"/>
      <c r="P506" s="26"/>
      <c r="Q506" s="26"/>
      <c r="R506" s="26"/>
      <c r="S506" s="21"/>
    </row>
    <row r="507" spans="1:19" s="31" customFormat="1" x14ac:dyDescent="0.25">
      <c r="B507" s="20"/>
      <c r="C507" s="21"/>
      <c r="D507" s="21"/>
      <c r="E507" s="21"/>
      <c r="F507" s="22"/>
      <c r="G507" s="22"/>
      <c r="H507" s="27"/>
      <c r="I507" s="27"/>
      <c r="J507" s="27"/>
      <c r="K507" s="27"/>
      <c r="L507" s="28"/>
      <c r="M507" s="26"/>
      <c r="N507" s="26"/>
      <c r="O507" s="26"/>
      <c r="P507" s="26"/>
      <c r="Q507" s="26"/>
      <c r="R507" s="26"/>
      <c r="S507" s="21"/>
    </row>
    <row r="508" spans="1:19" s="31" customFormat="1" x14ac:dyDescent="0.25">
      <c r="B508" s="20"/>
      <c r="C508" s="21"/>
      <c r="D508" s="21"/>
      <c r="E508" s="21"/>
      <c r="F508" s="22"/>
      <c r="G508" s="22"/>
      <c r="H508" s="27"/>
      <c r="I508" s="27"/>
      <c r="J508" s="27"/>
      <c r="K508" s="27"/>
      <c r="L508" s="28"/>
      <c r="M508" s="26"/>
      <c r="N508" s="26"/>
      <c r="O508" s="26"/>
      <c r="P508" s="26"/>
      <c r="Q508" s="26"/>
      <c r="R508" s="26"/>
      <c r="S508" s="21"/>
    </row>
    <row r="509" spans="1:19" x14ac:dyDescent="0.25">
      <c r="A509" s="31"/>
    </row>
    <row r="510" spans="1:19" x14ac:dyDescent="0.25">
      <c r="A510" s="31"/>
    </row>
    <row r="511" spans="1:19" x14ac:dyDescent="0.25">
      <c r="A511" s="31"/>
    </row>
    <row r="512" spans="1:19" x14ac:dyDescent="0.25">
      <c r="A512" s="31"/>
    </row>
    <row r="513" spans="1:1" x14ac:dyDescent="0.25">
      <c r="A513" s="31"/>
    </row>
    <row r="514" spans="1:1" x14ac:dyDescent="0.25">
      <c r="A514" s="31"/>
    </row>
    <row r="515" spans="1:1" x14ac:dyDescent="0.25">
      <c r="A515" s="31"/>
    </row>
    <row r="516" spans="1:1" x14ac:dyDescent="0.25">
      <c r="A516" s="31"/>
    </row>
    <row r="517" spans="1:1" x14ac:dyDescent="0.25">
      <c r="A517" s="31"/>
    </row>
    <row r="518" spans="1:1" x14ac:dyDescent="0.25">
      <c r="A518" s="31"/>
    </row>
    <row r="519" spans="1:1" x14ac:dyDescent="0.25">
      <c r="A519" s="31"/>
    </row>
    <row r="520" spans="1:1" x14ac:dyDescent="0.25">
      <c r="A520" s="31"/>
    </row>
    <row r="521" spans="1:1" x14ac:dyDescent="0.25">
      <c r="A521" s="31"/>
    </row>
    <row r="522" spans="1:1" x14ac:dyDescent="0.25">
      <c r="A522" s="31"/>
    </row>
    <row r="523" spans="1:1" x14ac:dyDescent="0.25">
      <c r="A523" s="31"/>
    </row>
    <row r="524" spans="1:1" x14ac:dyDescent="0.25">
      <c r="A524" s="31"/>
    </row>
    <row r="525" spans="1:1" x14ac:dyDescent="0.25">
      <c r="A525" s="31"/>
    </row>
    <row r="526" spans="1:1" x14ac:dyDescent="0.25">
      <c r="A526" s="31"/>
    </row>
    <row r="527" spans="1:1" x14ac:dyDescent="0.25">
      <c r="A527" s="31"/>
    </row>
    <row r="528" spans="1:1" x14ac:dyDescent="0.25">
      <c r="A528" s="31"/>
    </row>
    <row r="529" spans="1:1" x14ac:dyDescent="0.25">
      <c r="A529" s="31"/>
    </row>
    <row r="530" spans="1:1" x14ac:dyDescent="0.25">
      <c r="A530" s="31"/>
    </row>
    <row r="531" spans="1:1" x14ac:dyDescent="0.25">
      <c r="A531" s="31"/>
    </row>
    <row r="532" spans="1:1" x14ac:dyDescent="0.25">
      <c r="A532" s="31"/>
    </row>
    <row r="533" spans="1:1" x14ac:dyDescent="0.25">
      <c r="A533" s="31"/>
    </row>
    <row r="534" spans="1:1" x14ac:dyDescent="0.25">
      <c r="A534" s="31"/>
    </row>
    <row r="535" spans="1:1" x14ac:dyDescent="0.25">
      <c r="A535" s="31"/>
    </row>
    <row r="536" spans="1:1" x14ac:dyDescent="0.25">
      <c r="A536" s="31"/>
    </row>
    <row r="537" spans="1:1" x14ac:dyDescent="0.25">
      <c r="A537" s="31"/>
    </row>
    <row r="538" spans="1:1" x14ac:dyDescent="0.25">
      <c r="A538" s="31"/>
    </row>
    <row r="539" spans="1:1" x14ac:dyDescent="0.25">
      <c r="A539" s="31"/>
    </row>
    <row r="540" spans="1:1" x14ac:dyDescent="0.25">
      <c r="A540" s="31"/>
    </row>
    <row r="541" spans="1:1" x14ac:dyDescent="0.25">
      <c r="A541" s="31"/>
    </row>
    <row r="542" spans="1:1" x14ac:dyDescent="0.25">
      <c r="A542" s="31"/>
    </row>
    <row r="543" spans="1:1" x14ac:dyDescent="0.25">
      <c r="A543" s="31"/>
    </row>
    <row r="544" spans="1:1" x14ac:dyDescent="0.25">
      <c r="A544" s="31"/>
    </row>
    <row r="545" spans="1:1" x14ac:dyDescent="0.25">
      <c r="A545" s="31"/>
    </row>
    <row r="546" spans="1:1" x14ac:dyDescent="0.25">
      <c r="A546" s="31"/>
    </row>
    <row r="547" spans="1:1" x14ac:dyDescent="0.25">
      <c r="A547" s="31"/>
    </row>
    <row r="548" spans="1:1" x14ac:dyDescent="0.25">
      <c r="A548" s="31"/>
    </row>
    <row r="549" spans="1:1" x14ac:dyDescent="0.25">
      <c r="A549" s="31"/>
    </row>
    <row r="550" spans="1:1" x14ac:dyDescent="0.25">
      <c r="A550" s="31"/>
    </row>
    <row r="551" spans="1:1" x14ac:dyDescent="0.25">
      <c r="A551" s="31"/>
    </row>
    <row r="552" spans="1:1" x14ac:dyDescent="0.25">
      <c r="A552" s="31"/>
    </row>
    <row r="553" spans="1:1" x14ac:dyDescent="0.25">
      <c r="A553" s="31"/>
    </row>
    <row r="554" spans="1:1" x14ac:dyDescent="0.25">
      <c r="A554" s="31"/>
    </row>
    <row r="555" spans="1:1" x14ac:dyDescent="0.25">
      <c r="A555" s="31"/>
    </row>
    <row r="556" spans="1:1" x14ac:dyDescent="0.25">
      <c r="A556" s="31"/>
    </row>
    <row r="557" spans="1:1" x14ac:dyDescent="0.25">
      <c r="A557" s="31"/>
    </row>
    <row r="558" spans="1:1" x14ac:dyDescent="0.25">
      <c r="A558" s="31"/>
    </row>
    <row r="559" spans="1:1" x14ac:dyDescent="0.25">
      <c r="A559" s="31"/>
    </row>
    <row r="560" spans="1:1" x14ac:dyDescent="0.25">
      <c r="A560" s="31"/>
    </row>
    <row r="561" spans="1:1" x14ac:dyDescent="0.25">
      <c r="A561" s="31"/>
    </row>
    <row r="562" spans="1:1" x14ac:dyDescent="0.25">
      <c r="A562" s="31"/>
    </row>
    <row r="563" spans="1:1" x14ac:dyDescent="0.25">
      <c r="A563" s="31"/>
    </row>
    <row r="564" spans="1:1" x14ac:dyDescent="0.25">
      <c r="A564" s="31"/>
    </row>
    <row r="565" spans="1:1" x14ac:dyDescent="0.25">
      <c r="A565" s="31"/>
    </row>
    <row r="566" spans="1:1" x14ac:dyDescent="0.25">
      <c r="A566" s="31"/>
    </row>
    <row r="567" spans="1:1" x14ac:dyDescent="0.25">
      <c r="A567" s="31"/>
    </row>
    <row r="568" spans="1:1" x14ac:dyDescent="0.25">
      <c r="A568" s="31"/>
    </row>
    <row r="569" spans="1:1" x14ac:dyDescent="0.25">
      <c r="A569" s="31"/>
    </row>
    <row r="570" spans="1:1" x14ac:dyDescent="0.25">
      <c r="A570" s="31"/>
    </row>
    <row r="571" spans="1:1" x14ac:dyDescent="0.25">
      <c r="A571" s="31"/>
    </row>
    <row r="572" spans="1:1" x14ac:dyDescent="0.25">
      <c r="A572" s="31"/>
    </row>
    <row r="573" spans="1:1" x14ac:dyDescent="0.25">
      <c r="A573" s="31"/>
    </row>
    <row r="574" spans="1:1" x14ac:dyDescent="0.25">
      <c r="A574" s="31"/>
    </row>
    <row r="575" spans="1:1" x14ac:dyDescent="0.25">
      <c r="A575" s="31"/>
    </row>
    <row r="576" spans="1:1" x14ac:dyDescent="0.25">
      <c r="A576" s="31"/>
    </row>
    <row r="577" spans="1:1" x14ac:dyDescent="0.25">
      <c r="A577" s="31"/>
    </row>
    <row r="578" spans="1:1" x14ac:dyDescent="0.25">
      <c r="A578" s="31"/>
    </row>
    <row r="579" spans="1:1" x14ac:dyDescent="0.25">
      <c r="A579" s="31"/>
    </row>
    <row r="580" spans="1:1" x14ac:dyDescent="0.25">
      <c r="A580" s="31"/>
    </row>
    <row r="581" spans="1:1" x14ac:dyDescent="0.25">
      <c r="A581" s="31"/>
    </row>
    <row r="582" spans="1:1" x14ac:dyDescent="0.25">
      <c r="A582" s="31"/>
    </row>
    <row r="583" spans="1:1" x14ac:dyDescent="0.25">
      <c r="A583" s="31"/>
    </row>
    <row r="584" spans="1:1" x14ac:dyDescent="0.25">
      <c r="A584" s="31"/>
    </row>
    <row r="585" spans="1:1" x14ac:dyDescent="0.25">
      <c r="A585" s="31"/>
    </row>
    <row r="586" spans="1:1" x14ac:dyDescent="0.25">
      <c r="A586" s="31"/>
    </row>
    <row r="587" spans="1:1" x14ac:dyDescent="0.25">
      <c r="A587" s="31"/>
    </row>
    <row r="588" spans="1:1" x14ac:dyDescent="0.25">
      <c r="A588" s="31"/>
    </row>
    <row r="589" spans="1:1" x14ac:dyDescent="0.25">
      <c r="A589" s="31"/>
    </row>
    <row r="590" spans="1:1" x14ac:dyDescent="0.25">
      <c r="A590" s="31"/>
    </row>
    <row r="591" spans="1:1" x14ac:dyDescent="0.25">
      <c r="A591" s="31"/>
    </row>
    <row r="592" spans="1:1" x14ac:dyDescent="0.25">
      <c r="A592" s="31"/>
    </row>
    <row r="593" spans="1:1" x14ac:dyDescent="0.25">
      <c r="A593" s="31"/>
    </row>
    <row r="594" spans="1:1" x14ac:dyDescent="0.25">
      <c r="A594" s="31"/>
    </row>
    <row r="595" spans="1:1" x14ac:dyDescent="0.25">
      <c r="A595" s="31"/>
    </row>
    <row r="596" spans="1:1" x14ac:dyDescent="0.25">
      <c r="A596" s="31"/>
    </row>
    <row r="597" spans="1:1" x14ac:dyDescent="0.25">
      <c r="A597" s="31"/>
    </row>
    <row r="598" spans="1:1" x14ac:dyDescent="0.25">
      <c r="A598" s="31"/>
    </row>
    <row r="599" spans="1:1" x14ac:dyDescent="0.25">
      <c r="A599" s="31"/>
    </row>
    <row r="600" spans="1:1" x14ac:dyDescent="0.25">
      <c r="A600" s="31"/>
    </row>
    <row r="601" spans="1:1" x14ac:dyDescent="0.25">
      <c r="A601" s="31"/>
    </row>
    <row r="602" spans="1:1" x14ac:dyDescent="0.25">
      <c r="A602" s="31"/>
    </row>
    <row r="603" spans="1:1" x14ac:dyDescent="0.25">
      <c r="A603" s="31"/>
    </row>
    <row r="604" spans="1:1" x14ac:dyDescent="0.25">
      <c r="A604" s="31"/>
    </row>
    <row r="605" spans="1:1" x14ac:dyDescent="0.25">
      <c r="A605" s="31"/>
    </row>
    <row r="606" spans="1:1" x14ac:dyDescent="0.25">
      <c r="A606" s="31"/>
    </row>
    <row r="607" spans="1:1" x14ac:dyDescent="0.25">
      <c r="A607" s="31"/>
    </row>
    <row r="608" spans="1:1" x14ac:dyDescent="0.25">
      <c r="A608" s="31"/>
    </row>
    <row r="609" spans="1:1" x14ac:dyDescent="0.25">
      <c r="A609" s="31"/>
    </row>
    <row r="610" spans="1:1" x14ac:dyDescent="0.25">
      <c r="A610" s="31"/>
    </row>
    <row r="611" spans="1:1" x14ac:dyDescent="0.25">
      <c r="A611" s="31"/>
    </row>
    <row r="612" spans="1:1" x14ac:dyDescent="0.25">
      <c r="A612" s="31"/>
    </row>
    <row r="613" spans="1:1" x14ac:dyDescent="0.25">
      <c r="A613" s="31"/>
    </row>
    <row r="614" spans="1:1" x14ac:dyDescent="0.25">
      <c r="A614" s="31"/>
    </row>
    <row r="615" spans="1:1" x14ac:dyDescent="0.25">
      <c r="A615" s="31"/>
    </row>
    <row r="616" spans="1:1" x14ac:dyDescent="0.25">
      <c r="A616" s="31"/>
    </row>
    <row r="617" spans="1:1" x14ac:dyDescent="0.25">
      <c r="A617" s="31"/>
    </row>
    <row r="618" spans="1:1" x14ac:dyDescent="0.25">
      <c r="A618" s="31"/>
    </row>
    <row r="619" spans="1:1" x14ac:dyDescent="0.25">
      <c r="A619" s="31"/>
    </row>
    <row r="620" spans="1:1" x14ac:dyDescent="0.25">
      <c r="A620" s="31"/>
    </row>
    <row r="621" spans="1:1" x14ac:dyDescent="0.25">
      <c r="A621" s="31"/>
    </row>
    <row r="622" spans="1:1" x14ac:dyDescent="0.25">
      <c r="A622" s="31"/>
    </row>
    <row r="623" spans="1:1" x14ac:dyDescent="0.25">
      <c r="A623" s="31"/>
    </row>
    <row r="624" spans="1:1" x14ac:dyDescent="0.25">
      <c r="A624" s="31"/>
    </row>
    <row r="625" spans="1:1" x14ac:dyDescent="0.25">
      <c r="A625" s="31"/>
    </row>
    <row r="626" spans="1:1" x14ac:dyDescent="0.25">
      <c r="A626" s="31"/>
    </row>
    <row r="627" spans="1:1" x14ac:dyDescent="0.25">
      <c r="A627" s="31"/>
    </row>
    <row r="628" spans="1:1" x14ac:dyDescent="0.25">
      <c r="A628" s="31"/>
    </row>
    <row r="629" spans="1:1" x14ac:dyDescent="0.25">
      <c r="A629" s="31"/>
    </row>
    <row r="630" spans="1:1" x14ac:dyDescent="0.25">
      <c r="A630" s="31"/>
    </row>
    <row r="631" spans="1:1" x14ac:dyDescent="0.25">
      <c r="A631" s="31"/>
    </row>
    <row r="632" spans="1:1" x14ac:dyDescent="0.25">
      <c r="A632" s="31"/>
    </row>
    <row r="633" spans="1:1" x14ac:dyDescent="0.25">
      <c r="A633" s="31"/>
    </row>
    <row r="634" spans="1:1" x14ac:dyDescent="0.25">
      <c r="A634" s="31"/>
    </row>
    <row r="635" spans="1:1" x14ac:dyDescent="0.25">
      <c r="A635" s="31"/>
    </row>
    <row r="636" spans="1:1" x14ac:dyDescent="0.25">
      <c r="A636" s="31"/>
    </row>
    <row r="637" spans="1:1" x14ac:dyDescent="0.25">
      <c r="A637" s="31"/>
    </row>
    <row r="638" spans="1:1" x14ac:dyDescent="0.25">
      <c r="A638" s="31"/>
    </row>
    <row r="639" spans="1:1" x14ac:dyDescent="0.25">
      <c r="A639" s="31"/>
    </row>
    <row r="640" spans="1:1" x14ac:dyDescent="0.25">
      <c r="A640" s="31"/>
    </row>
    <row r="641" spans="1:1" x14ac:dyDescent="0.25">
      <c r="A641" s="31"/>
    </row>
    <row r="642" spans="1:1" x14ac:dyDescent="0.25">
      <c r="A642" s="31"/>
    </row>
    <row r="643" spans="1:1" x14ac:dyDescent="0.25">
      <c r="A643" s="31"/>
    </row>
    <row r="644" spans="1:1" x14ac:dyDescent="0.25">
      <c r="A644" s="31"/>
    </row>
    <row r="645" spans="1:1" x14ac:dyDescent="0.25">
      <c r="A645" s="31"/>
    </row>
    <row r="646" spans="1:1" x14ac:dyDescent="0.25">
      <c r="A646" s="31"/>
    </row>
    <row r="647" spans="1:1" x14ac:dyDescent="0.25">
      <c r="A647" s="31"/>
    </row>
    <row r="648" spans="1:1" x14ac:dyDescent="0.25">
      <c r="A648" s="31"/>
    </row>
    <row r="649" spans="1:1" x14ac:dyDescent="0.25">
      <c r="A649" s="31"/>
    </row>
    <row r="650" spans="1:1" x14ac:dyDescent="0.25">
      <c r="A650" s="31"/>
    </row>
    <row r="651" spans="1:1" x14ac:dyDescent="0.25">
      <c r="A651" s="31"/>
    </row>
    <row r="652" spans="1:1" x14ac:dyDescent="0.25">
      <c r="A652" s="31"/>
    </row>
    <row r="653" spans="1:1" x14ac:dyDescent="0.25">
      <c r="A653" s="31"/>
    </row>
    <row r="654" spans="1:1" x14ac:dyDescent="0.25">
      <c r="A654" s="31"/>
    </row>
    <row r="655" spans="1:1" x14ac:dyDescent="0.25">
      <c r="A655" s="31"/>
    </row>
    <row r="656" spans="1:1" x14ac:dyDescent="0.25">
      <c r="A656" s="31"/>
    </row>
    <row r="657" spans="1:1" x14ac:dyDescent="0.25">
      <c r="A657" s="31"/>
    </row>
    <row r="658" spans="1:1" x14ac:dyDescent="0.25">
      <c r="A658" s="31"/>
    </row>
    <row r="659" spans="1:1" x14ac:dyDescent="0.25">
      <c r="A659" s="31"/>
    </row>
    <row r="660" spans="1:1" x14ac:dyDescent="0.25">
      <c r="A660" s="31"/>
    </row>
    <row r="661" spans="1:1" x14ac:dyDescent="0.25">
      <c r="A661" s="31"/>
    </row>
    <row r="662" spans="1:1" x14ac:dyDescent="0.25">
      <c r="A662" s="31"/>
    </row>
    <row r="663" spans="1:1" x14ac:dyDescent="0.25">
      <c r="A663" s="31"/>
    </row>
    <row r="664" spans="1:1" x14ac:dyDescent="0.25">
      <c r="A664" s="31"/>
    </row>
    <row r="665" spans="1:1" x14ac:dyDescent="0.25">
      <c r="A665" s="31"/>
    </row>
    <row r="666" spans="1:1" x14ac:dyDescent="0.25">
      <c r="A666" s="31"/>
    </row>
    <row r="667" spans="1:1" x14ac:dyDescent="0.25">
      <c r="A667" s="31"/>
    </row>
    <row r="668" spans="1:1" x14ac:dyDescent="0.25">
      <c r="A668" s="31"/>
    </row>
    <row r="669" spans="1:1" x14ac:dyDescent="0.25">
      <c r="A669" s="31"/>
    </row>
    <row r="670" spans="1:1" x14ac:dyDescent="0.25">
      <c r="A670" s="31"/>
    </row>
    <row r="671" spans="1:1" x14ac:dyDescent="0.25">
      <c r="A671" s="31"/>
    </row>
    <row r="672" spans="1:1" x14ac:dyDescent="0.25">
      <c r="A672" s="31"/>
    </row>
    <row r="673" spans="1:1" x14ac:dyDescent="0.25">
      <c r="A673" s="31"/>
    </row>
    <row r="674" spans="1:1" x14ac:dyDescent="0.25">
      <c r="A674" s="31"/>
    </row>
    <row r="675" spans="1:1" x14ac:dyDescent="0.25">
      <c r="A675" s="31"/>
    </row>
    <row r="676" spans="1:1" x14ac:dyDescent="0.25">
      <c r="A676" s="31"/>
    </row>
    <row r="677" spans="1:1" x14ac:dyDescent="0.25">
      <c r="A677" s="31"/>
    </row>
    <row r="678" spans="1:1" x14ac:dyDescent="0.25">
      <c r="A678" s="31"/>
    </row>
    <row r="679" spans="1:1" x14ac:dyDescent="0.25">
      <c r="A679" s="31"/>
    </row>
    <row r="680" spans="1:1" x14ac:dyDescent="0.25">
      <c r="A680" s="31"/>
    </row>
    <row r="681" spans="1:1" x14ac:dyDescent="0.25">
      <c r="A681" s="31"/>
    </row>
    <row r="682" spans="1:1" x14ac:dyDescent="0.25">
      <c r="A682" s="31"/>
    </row>
    <row r="683" spans="1:1" x14ac:dyDescent="0.25">
      <c r="A683" s="31"/>
    </row>
    <row r="684" spans="1:1" x14ac:dyDescent="0.25">
      <c r="A684" s="31"/>
    </row>
    <row r="685" spans="1:1" x14ac:dyDescent="0.25">
      <c r="A685" s="31"/>
    </row>
    <row r="686" spans="1:1" x14ac:dyDescent="0.25">
      <c r="A686" s="31"/>
    </row>
    <row r="687" spans="1:1" x14ac:dyDescent="0.25">
      <c r="A687" s="31"/>
    </row>
    <row r="688" spans="1:1" x14ac:dyDescent="0.25">
      <c r="A688" s="31"/>
    </row>
    <row r="689" spans="1:1" x14ac:dyDescent="0.25">
      <c r="A689" s="31"/>
    </row>
    <row r="690" spans="1:1" x14ac:dyDescent="0.25">
      <c r="A690" s="31"/>
    </row>
    <row r="691" spans="1:1" x14ac:dyDescent="0.25">
      <c r="A691" s="31"/>
    </row>
    <row r="692" spans="1:1" x14ac:dyDescent="0.25">
      <c r="A692" s="31"/>
    </row>
    <row r="693" spans="1:1" x14ac:dyDescent="0.25">
      <c r="A693" s="31"/>
    </row>
    <row r="694" spans="1:1" x14ac:dyDescent="0.25">
      <c r="A694" s="31"/>
    </row>
    <row r="695" spans="1:1" x14ac:dyDescent="0.25">
      <c r="A695" s="31"/>
    </row>
    <row r="696" spans="1:1" x14ac:dyDescent="0.25">
      <c r="A696" s="31"/>
    </row>
    <row r="697" spans="1:1" x14ac:dyDescent="0.25">
      <c r="A697" s="31"/>
    </row>
    <row r="698" spans="1:1" x14ac:dyDescent="0.25">
      <c r="A698" s="31"/>
    </row>
    <row r="699" spans="1:1" x14ac:dyDescent="0.25">
      <c r="A699" s="31"/>
    </row>
    <row r="700" spans="1:1" x14ac:dyDescent="0.25">
      <c r="A700" s="31"/>
    </row>
    <row r="701" spans="1:1" x14ac:dyDescent="0.25">
      <c r="A701" s="31"/>
    </row>
    <row r="702" spans="1:1" x14ac:dyDescent="0.25">
      <c r="A702" s="31"/>
    </row>
    <row r="703" spans="1:1" x14ac:dyDescent="0.25">
      <c r="A703" s="31"/>
    </row>
    <row r="704" spans="1:1" x14ac:dyDescent="0.25">
      <c r="A704" s="31"/>
    </row>
    <row r="705" spans="1:1" x14ac:dyDescent="0.25">
      <c r="A705" s="31"/>
    </row>
    <row r="706" spans="1:1" x14ac:dyDescent="0.25">
      <c r="A706" s="31"/>
    </row>
    <row r="707" spans="1:1" x14ac:dyDescent="0.25">
      <c r="A707" s="31"/>
    </row>
    <row r="708" spans="1:1" x14ac:dyDescent="0.25">
      <c r="A708" s="31"/>
    </row>
    <row r="709" spans="1:1" x14ac:dyDescent="0.25">
      <c r="A709" s="31"/>
    </row>
    <row r="710" spans="1:1" x14ac:dyDescent="0.25">
      <c r="A710" s="31"/>
    </row>
    <row r="711" spans="1:1" x14ac:dyDescent="0.25">
      <c r="A711" s="31"/>
    </row>
    <row r="712" spans="1:1" x14ac:dyDescent="0.25">
      <c r="A712" s="31"/>
    </row>
    <row r="713" spans="1:1" x14ac:dyDescent="0.25">
      <c r="A713" s="31"/>
    </row>
    <row r="714" spans="1:1" x14ac:dyDescent="0.25">
      <c r="A714" s="31"/>
    </row>
    <row r="715" spans="1:1" x14ac:dyDescent="0.25">
      <c r="A715" s="31"/>
    </row>
    <row r="716" spans="1:1" x14ac:dyDescent="0.25">
      <c r="A716" s="31"/>
    </row>
    <row r="717" spans="1:1" x14ac:dyDescent="0.25">
      <c r="A717" s="31"/>
    </row>
    <row r="718" spans="1:1" x14ac:dyDescent="0.25">
      <c r="A718" s="31"/>
    </row>
    <row r="719" spans="1:1" x14ac:dyDescent="0.25">
      <c r="A719" s="31"/>
    </row>
    <row r="720" spans="1:1" x14ac:dyDescent="0.25">
      <c r="A720" s="31"/>
    </row>
    <row r="721" spans="1:1" x14ac:dyDescent="0.25">
      <c r="A721" s="31"/>
    </row>
    <row r="722" spans="1:1" x14ac:dyDescent="0.25">
      <c r="A722" s="31"/>
    </row>
    <row r="723" spans="1:1" x14ac:dyDescent="0.25">
      <c r="A723" s="31"/>
    </row>
    <row r="724" spans="1:1" x14ac:dyDescent="0.25">
      <c r="A724" s="31"/>
    </row>
    <row r="725" spans="1:1" x14ac:dyDescent="0.25">
      <c r="A725" s="31"/>
    </row>
    <row r="726" spans="1:1" x14ac:dyDescent="0.25">
      <c r="A726" s="31"/>
    </row>
    <row r="727" spans="1:1" x14ac:dyDescent="0.25">
      <c r="A727" s="31"/>
    </row>
    <row r="728" spans="1:1" x14ac:dyDescent="0.25">
      <c r="A728" s="31"/>
    </row>
    <row r="729" spans="1:1" x14ac:dyDescent="0.25">
      <c r="A729" s="31"/>
    </row>
    <row r="730" spans="1:1" x14ac:dyDescent="0.25">
      <c r="A730" s="31"/>
    </row>
    <row r="731" spans="1:1" x14ac:dyDescent="0.25">
      <c r="A731" s="31"/>
    </row>
    <row r="732" spans="1:1" x14ac:dyDescent="0.25">
      <c r="A732" s="31"/>
    </row>
    <row r="733" spans="1:1" x14ac:dyDescent="0.25">
      <c r="A733" s="31"/>
    </row>
    <row r="734" spans="1:1" x14ac:dyDescent="0.25">
      <c r="A734" s="31"/>
    </row>
    <row r="735" spans="1:1" x14ac:dyDescent="0.25">
      <c r="A735" s="31"/>
    </row>
    <row r="736" spans="1:1" x14ac:dyDescent="0.25">
      <c r="A736" s="31"/>
    </row>
    <row r="737" spans="1:1" x14ac:dyDescent="0.25">
      <c r="A737" s="31"/>
    </row>
    <row r="738" spans="1:1" x14ac:dyDescent="0.25">
      <c r="A738" s="31"/>
    </row>
    <row r="739" spans="1:1" x14ac:dyDescent="0.25">
      <c r="A739" s="31"/>
    </row>
    <row r="740" spans="1:1" x14ac:dyDescent="0.25">
      <c r="A740" s="31"/>
    </row>
    <row r="741" spans="1:1" x14ac:dyDescent="0.25">
      <c r="A741" s="31"/>
    </row>
    <row r="742" spans="1:1" x14ac:dyDescent="0.25">
      <c r="A742" s="31"/>
    </row>
    <row r="743" spans="1:1" x14ac:dyDescent="0.25">
      <c r="A743" s="31"/>
    </row>
    <row r="744" spans="1:1" x14ac:dyDescent="0.25">
      <c r="A744" s="31"/>
    </row>
    <row r="745" spans="1:1" x14ac:dyDescent="0.25">
      <c r="A745" s="31"/>
    </row>
    <row r="746" spans="1:1" x14ac:dyDescent="0.25">
      <c r="A746" s="31"/>
    </row>
    <row r="747" spans="1:1" x14ac:dyDescent="0.25">
      <c r="A747" s="31"/>
    </row>
    <row r="748" spans="1:1" x14ac:dyDescent="0.25">
      <c r="A748" s="31"/>
    </row>
    <row r="749" spans="1:1" x14ac:dyDescent="0.25">
      <c r="A749" s="31"/>
    </row>
    <row r="750" spans="1:1" x14ac:dyDescent="0.25">
      <c r="A750" s="31"/>
    </row>
    <row r="751" spans="1:1" x14ac:dyDescent="0.25">
      <c r="A751" s="31"/>
    </row>
    <row r="752" spans="1:1" x14ac:dyDescent="0.25">
      <c r="A752" s="31"/>
    </row>
    <row r="753" spans="1:1" x14ac:dyDescent="0.25">
      <c r="A753" s="31"/>
    </row>
    <row r="754" spans="1:1" x14ac:dyDescent="0.25">
      <c r="A754" s="31"/>
    </row>
    <row r="755" spans="1:1" x14ac:dyDescent="0.25">
      <c r="A755" s="31"/>
    </row>
    <row r="756" spans="1:1" x14ac:dyDescent="0.25">
      <c r="A756" s="31"/>
    </row>
    <row r="757" spans="1:1" x14ac:dyDescent="0.25">
      <c r="A757" s="31"/>
    </row>
    <row r="758" spans="1:1" x14ac:dyDescent="0.25">
      <c r="A758" s="31"/>
    </row>
    <row r="759" spans="1:1" x14ac:dyDescent="0.25">
      <c r="A759" s="31"/>
    </row>
    <row r="760" spans="1:1" x14ac:dyDescent="0.25">
      <c r="A760" s="31"/>
    </row>
    <row r="761" spans="1:1" x14ac:dyDescent="0.25">
      <c r="A761" s="31"/>
    </row>
    <row r="762" spans="1:1" x14ac:dyDescent="0.25">
      <c r="A762" s="31"/>
    </row>
    <row r="763" spans="1:1" x14ac:dyDescent="0.25">
      <c r="A763" s="31"/>
    </row>
    <row r="764" spans="1:1" x14ac:dyDescent="0.25">
      <c r="A764" s="31"/>
    </row>
    <row r="765" spans="1:1" x14ac:dyDescent="0.25">
      <c r="A765" s="31"/>
    </row>
    <row r="766" spans="1:1" x14ac:dyDescent="0.25">
      <c r="A766" s="31"/>
    </row>
    <row r="767" spans="1:1" x14ac:dyDescent="0.25">
      <c r="A767" s="31"/>
    </row>
    <row r="768" spans="1:1" x14ac:dyDescent="0.25">
      <c r="A768" s="31"/>
    </row>
    <row r="769" spans="1:1" x14ac:dyDescent="0.25">
      <c r="A769" s="31"/>
    </row>
    <row r="770" spans="1:1" x14ac:dyDescent="0.25">
      <c r="A770" s="31"/>
    </row>
    <row r="771" spans="1:1" x14ac:dyDescent="0.25">
      <c r="A771" s="31"/>
    </row>
    <row r="772" spans="1:1" x14ac:dyDescent="0.25">
      <c r="A772" s="31"/>
    </row>
    <row r="773" spans="1:1" x14ac:dyDescent="0.25">
      <c r="A773" s="31"/>
    </row>
    <row r="774" spans="1:1" x14ac:dyDescent="0.25">
      <c r="A774" s="31"/>
    </row>
    <row r="775" spans="1:1" x14ac:dyDescent="0.25">
      <c r="A775" s="31"/>
    </row>
    <row r="776" spans="1:1" x14ac:dyDescent="0.25">
      <c r="A776" s="31"/>
    </row>
    <row r="777" spans="1:1" x14ac:dyDescent="0.25">
      <c r="A777" s="31"/>
    </row>
    <row r="778" spans="1:1" x14ac:dyDescent="0.25">
      <c r="A778" s="31"/>
    </row>
    <row r="779" spans="1:1" x14ac:dyDescent="0.25">
      <c r="A779" s="31"/>
    </row>
    <row r="780" spans="1:1" x14ac:dyDescent="0.25">
      <c r="A780" s="31"/>
    </row>
    <row r="781" spans="1:1" x14ac:dyDescent="0.25">
      <c r="A781" s="31"/>
    </row>
    <row r="782" spans="1:1" x14ac:dyDescent="0.25">
      <c r="A782" s="31"/>
    </row>
    <row r="783" spans="1:1" x14ac:dyDescent="0.25">
      <c r="A783" s="31"/>
    </row>
    <row r="784" spans="1:1" x14ac:dyDescent="0.25">
      <c r="A784" s="31"/>
    </row>
    <row r="785" spans="1:1" x14ac:dyDescent="0.25">
      <c r="A785" s="31"/>
    </row>
    <row r="786" spans="1:1" x14ac:dyDescent="0.25">
      <c r="A786" s="31"/>
    </row>
    <row r="787" spans="1:1" x14ac:dyDescent="0.25">
      <c r="A787" s="31"/>
    </row>
    <row r="788" spans="1:1" x14ac:dyDescent="0.25">
      <c r="A788" s="31"/>
    </row>
    <row r="789" spans="1:1" x14ac:dyDescent="0.25">
      <c r="A789" s="31"/>
    </row>
    <row r="790" spans="1:1" x14ac:dyDescent="0.25">
      <c r="A790" s="31"/>
    </row>
    <row r="791" spans="1:1" x14ac:dyDescent="0.25">
      <c r="A791" s="31"/>
    </row>
    <row r="792" spans="1:1" x14ac:dyDescent="0.25">
      <c r="A792" s="31"/>
    </row>
    <row r="793" spans="1:1" x14ac:dyDescent="0.25">
      <c r="A793" s="31"/>
    </row>
    <row r="794" spans="1:1" x14ac:dyDescent="0.25">
      <c r="A794" s="31"/>
    </row>
    <row r="795" spans="1:1" x14ac:dyDescent="0.25">
      <c r="A795" s="31"/>
    </row>
    <row r="796" spans="1:1" x14ac:dyDescent="0.25">
      <c r="A796" s="31"/>
    </row>
    <row r="797" spans="1:1" x14ac:dyDescent="0.25">
      <c r="A797" s="31"/>
    </row>
    <row r="798" spans="1:1" x14ac:dyDescent="0.25">
      <c r="A798" s="31"/>
    </row>
    <row r="799" spans="1:1" x14ac:dyDescent="0.25">
      <c r="A799" s="31"/>
    </row>
    <row r="800" spans="1:1" x14ac:dyDescent="0.25">
      <c r="A800" s="31"/>
    </row>
    <row r="801" spans="1:1" x14ac:dyDescent="0.25">
      <c r="A801" s="31"/>
    </row>
    <row r="802" spans="1:1" x14ac:dyDescent="0.25">
      <c r="A802" s="31"/>
    </row>
    <row r="803" spans="1:1" x14ac:dyDescent="0.25">
      <c r="A803" s="31"/>
    </row>
    <row r="804" spans="1:1" x14ac:dyDescent="0.25">
      <c r="A804" s="31"/>
    </row>
    <row r="805" spans="1:1" x14ac:dyDescent="0.25">
      <c r="A805" s="31"/>
    </row>
    <row r="806" spans="1:1" x14ac:dyDescent="0.25">
      <c r="A806" s="31"/>
    </row>
    <row r="807" spans="1:1" x14ac:dyDescent="0.25">
      <c r="A807" s="31"/>
    </row>
    <row r="808" spans="1:1" x14ac:dyDescent="0.25">
      <c r="A808" s="31"/>
    </row>
    <row r="809" spans="1:1" x14ac:dyDescent="0.25">
      <c r="A809" s="31"/>
    </row>
    <row r="810" spans="1:1" x14ac:dyDescent="0.25">
      <c r="A810" s="31"/>
    </row>
    <row r="811" spans="1:1" x14ac:dyDescent="0.25">
      <c r="A811" s="31"/>
    </row>
    <row r="812" spans="1:1" x14ac:dyDescent="0.25">
      <c r="A812" s="31"/>
    </row>
    <row r="813" spans="1:1" x14ac:dyDescent="0.25">
      <c r="A813" s="31"/>
    </row>
    <row r="814" spans="1:1" x14ac:dyDescent="0.25">
      <c r="A814" s="31"/>
    </row>
    <row r="815" spans="1:1" x14ac:dyDescent="0.25">
      <c r="A815" s="31"/>
    </row>
    <row r="816" spans="1:1" x14ac:dyDescent="0.25">
      <c r="A816" s="31"/>
    </row>
    <row r="817" spans="1:1" x14ac:dyDescent="0.25">
      <c r="A817" s="31"/>
    </row>
    <row r="818" spans="1:1" x14ac:dyDescent="0.25">
      <c r="A818" s="31"/>
    </row>
    <row r="819" spans="1:1" x14ac:dyDescent="0.25">
      <c r="A819" s="31"/>
    </row>
    <row r="820" spans="1:1" x14ac:dyDescent="0.25">
      <c r="A820" s="31"/>
    </row>
    <row r="821" spans="1:1" x14ac:dyDescent="0.25">
      <c r="A821" s="31"/>
    </row>
    <row r="822" spans="1:1" x14ac:dyDescent="0.25">
      <c r="A822" s="31"/>
    </row>
    <row r="823" spans="1:1" x14ac:dyDescent="0.25">
      <c r="A823" s="31"/>
    </row>
    <row r="824" spans="1:1" x14ac:dyDescent="0.25">
      <c r="A824" s="31"/>
    </row>
    <row r="825" spans="1:1" x14ac:dyDescent="0.25">
      <c r="A825" s="31"/>
    </row>
    <row r="826" spans="1:1" x14ac:dyDescent="0.25">
      <c r="A826" s="31"/>
    </row>
    <row r="827" spans="1:1" x14ac:dyDescent="0.25">
      <c r="A827" s="31"/>
    </row>
    <row r="828" spans="1:1" x14ac:dyDescent="0.25">
      <c r="A828" s="31"/>
    </row>
    <row r="829" spans="1:1" x14ac:dyDescent="0.25">
      <c r="A829" s="31"/>
    </row>
    <row r="830" spans="1:1" x14ac:dyDescent="0.25">
      <c r="A830" s="31"/>
    </row>
    <row r="831" spans="1:1" x14ac:dyDescent="0.25">
      <c r="A831" s="31"/>
    </row>
    <row r="832" spans="1:1" x14ac:dyDescent="0.25">
      <c r="A832" s="31"/>
    </row>
    <row r="833" spans="1:1" x14ac:dyDescent="0.25">
      <c r="A833" s="31"/>
    </row>
    <row r="834" spans="1:1" x14ac:dyDescent="0.25">
      <c r="A834" s="31"/>
    </row>
    <row r="835" spans="1:1" x14ac:dyDescent="0.25">
      <c r="A835" s="31"/>
    </row>
    <row r="836" spans="1:1" x14ac:dyDescent="0.25">
      <c r="A836" s="31"/>
    </row>
    <row r="837" spans="1:1" x14ac:dyDescent="0.25">
      <c r="A837" s="31"/>
    </row>
    <row r="838" spans="1:1" x14ac:dyDescent="0.25">
      <c r="A838" s="31"/>
    </row>
    <row r="839" spans="1:1" x14ac:dyDescent="0.25">
      <c r="A839" s="31"/>
    </row>
    <row r="840" spans="1:1" x14ac:dyDescent="0.25">
      <c r="A840" s="31"/>
    </row>
    <row r="841" spans="1:1" x14ac:dyDescent="0.25">
      <c r="A841" s="31"/>
    </row>
    <row r="842" spans="1:1" x14ac:dyDescent="0.25">
      <c r="A842" s="31"/>
    </row>
    <row r="843" spans="1:1" x14ac:dyDescent="0.25">
      <c r="A843" s="31"/>
    </row>
    <row r="844" spans="1:1" x14ac:dyDescent="0.25">
      <c r="A844" s="31"/>
    </row>
    <row r="845" spans="1:1" x14ac:dyDescent="0.25">
      <c r="A845" s="31"/>
    </row>
    <row r="846" spans="1:1" x14ac:dyDescent="0.25">
      <c r="A846" s="31"/>
    </row>
    <row r="847" spans="1:1" x14ac:dyDescent="0.25">
      <c r="A847" s="31"/>
    </row>
    <row r="848" spans="1:1" x14ac:dyDescent="0.25">
      <c r="A848" s="31"/>
    </row>
    <row r="849" spans="1:1" x14ac:dyDescent="0.25">
      <c r="A849" s="31"/>
    </row>
    <row r="850" spans="1:1" x14ac:dyDescent="0.25">
      <c r="A850" s="31"/>
    </row>
    <row r="851" spans="1:1" x14ac:dyDescent="0.25">
      <c r="A851" s="31"/>
    </row>
    <row r="852" spans="1:1" x14ac:dyDescent="0.25">
      <c r="A852" s="31"/>
    </row>
    <row r="853" spans="1:1" x14ac:dyDescent="0.25">
      <c r="A853" s="31"/>
    </row>
    <row r="854" spans="1:1" x14ac:dyDescent="0.25">
      <c r="A854" s="31"/>
    </row>
    <row r="855" spans="1:1" x14ac:dyDescent="0.25">
      <c r="A855" s="31"/>
    </row>
    <row r="856" spans="1:1" x14ac:dyDescent="0.25">
      <c r="A856" s="31"/>
    </row>
    <row r="857" spans="1:1" x14ac:dyDescent="0.25">
      <c r="A857" s="31"/>
    </row>
    <row r="858" spans="1:1" x14ac:dyDescent="0.25">
      <c r="A858" s="31"/>
    </row>
    <row r="859" spans="1:1" x14ac:dyDescent="0.25">
      <c r="A859" s="31"/>
    </row>
    <row r="860" spans="1:1" x14ac:dyDescent="0.25">
      <c r="A860" s="31"/>
    </row>
    <row r="861" spans="1:1" x14ac:dyDescent="0.25">
      <c r="A861" s="31"/>
    </row>
    <row r="862" spans="1:1" x14ac:dyDescent="0.25">
      <c r="A862" s="31"/>
    </row>
    <row r="863" spans="1:1" x14ac:dyDescent="0.25">
      <c r="A863" s="31"/>
    </row>
    <row r="864" spans="1:1" x14ac:dyDescent="0.25">
      <c r="A864" s="31"/>
    </row>
    <row r="865" spans="1:1" x14ac:dyDescent="0.25">
      <c r="A865" s="31"/>
    </row>
    <row r="866" spans="1:1" x14ac:dyDescent="0.25">
      <c r="A866" s="31"/>
    </row>
    <row r="867" spans="1:1" x14ac:dyDescent="0.25">
      <c r="A867" s="31"/>
    </row>
    <row r="868" spans="1:1" x14ac:dyDescent="0.25">
      <c r="A868" s="31"/>
    </row>
    <row r="869" spans="1:1" x14ac:dyDescent="0.25">
      <c r="A869" s="31"/>
    </row>
    <row r="870" spans="1:1" x14ac:dyDescent="0.25">
      <c r="A870" s="31"/>
    </row>
    <row r="871" spans="1:1" x14ac:dyDescent="0.25">
      <c r="A871" s="31"/>
    </row>
    <row r="872" spans="1:1" x14ac:dyDescent="0.25">
      <c r="A872" s="31"/>
    </row>
    <row r="873" spans="1:1" x14ac:dyDescent="0.25">
      <c r="A873" s="31"/>
    </row>
    <row r="874" spans="1:1" x14ac:dyDescent="0.25">
      <c r="A874" s="31"/>
    </row>
    <row r="875" spans="1:1" x14ac:dyDescent="0.25">
      <c r="A875" s="31"/>
    </row>
    <row r="876" spans="1:1" x14ac:dyDescent="0.25">
      <c r="A876" s="31"/>
    </row>
    <row r="877" spans="1:1" x14ac:dyDescent="0.25">
      <c r="A877" s="31"/>
    </row>
    <row r="878" spans="1:1" x14ac:dyDescent="0.25">
      <c r="A878" s="31"/>
    </row>
    <row r="879" spans="1:1" x14ac:dyDescent="0.25">
      <c r="A879" s="31"/>
    </row>
    <row r="880" spans="1:1" x14ac:dyDescent="0.25">
      <c r="A880" s="31"/>
    </row>
    <row r="881" spans="1:1" x14ac:dyDescent="0.25">
      <c r="A881" s="31"/>
    </row>
    <row r="882" spans="1:1" x14ac:dyDescent="0.25">
      <c r="A882" s="31"/>
    </row>
    <row r="883" spans="1:1" x14ac:dyDescent="0.25">
      <c r="A883" s="31"/>
    </row>
    <row r="884" spans="1:1" x14ac:dyDescent="0.25">
      <c r="A884" s="31"/>
    </row>
    <row r="885" spans="1:1" x14ac:dyDescent="0.25">
      <c r="A885" s="31"/>
    </row>
    <row r="886" spans="1:1" x14ac:dyDescent="0.25">
      <c r="A886" s="31"/>
    </row>
    <row r="887" spans="1:1" x14ac:dyDescent="0.25">
      <c r="A887" s="31"/>
    </row>
    <row r="888" spans="1:1" x14ac:dyDescent="0.25">
      <c r="A888" s="31"/>
    </row>
    <row r="889" spans="1:1" x14ac:dyDescent="0.25">
      <c r="A889" s="31"/>
    </row>
    <row r="890" spans="1:1" x14ac:dyDescent="0.25">
      <c r="A890" s="31"/>
    </row>
    <row r="891" spans="1:1" x14ac:dyDescent="0.25">
      <c r="A891" s="31"/>
    </row>
    <row r="892" spans="1:1" x14ac:dyDescent="0.25">
      <c r="A892" s="31"/>
    </row>
    <row r="893" spans="1:1" x14ac:dyDescent="0.25">
      <c r="A893" s="31"/>
    </row>
    <row r="894" spans="1:1" x14ac:dyDescent="0.25">
      <c r="A894" s="31"/>
    </row>
    <row r="895" spans="1:1" x14ac:dyDescent="0.25">
      <c r="A895" s="31"/>
    </row>
    <row r="896" spans="1:1" x14ac:dyDescent="0.25">
      <c r="A896" s="31"/>
    </row>
    <row r="897" spans="1:1" x14ac:dyDescent="0.25">
      <c r="A897" s="31"/>
    </row>
    <row r="898" spans="1:1" x14ac:dyDescent="0.25">
      <c r="A898" s="31"/>
    </row>
    <row r="899" spans="1:1" x14ac:dyDescent="0.25">
      <c r="A899" s="31"/>
    </row>
    <row r="900" spans="1:1" x14ac:dyDescent="0.25">
      <c r="A900" s="31"/>
    </row>
    <row r="901" spans="1:1" x14ac:dyDescent="0.25">
      <c r="A901" s="31"/>
    </row>
    <row r="902" spans="1:1" x14ac:dyDescent="0.25">
      <c r="A902" s="31"/>
    </row>
    <row r="903" spans="1:1" x14ac:dyDescent="0.25">
      <c r="A903" s="31"/>
    </row>
    <row r="904" spans="1:1" x14ac:dyDescent="0.25">
      <c r="A904" s="31"/>
    </row>
    <row r="905" spans="1:1" x14ac:dyDescent="0.25">
      <c r="A905" s="31"/>
    </row>
    <row r="906" spans="1:1" x14ac:dyDescent="0.25">
      <c r="A906" s="31"/>
    </row>
    <row r="907" spans="1:1" x14ac:dyDescent="0.25">
      <c r="A907" s="31"/>
    </row>
    <row r="908" spans="1:1" x14ac:dyDescent="0.25">
      <c r="A908" s="31"/>
    </row>
    <row r="909" spans="1:1" x14ac:dyDescent="0.25">
      <c r="A909" s="31"/>
    </row>
    <row r="910" spans="1:1" x14ac:dyDescent="0.25">
      <c r="A910" s="31"/>
    </row>
    <row r="911" spans="1:1" x14ac:dyDescent="0.25">
      <c r="A911" s="31"/>
    </row>
    <row r="912" spans="1:1" x14ac:dyDescent="0.25">
      <c r="A912" s="31"/>
    </row>
    <row r="913" spans="1:1" x14ac:dyDescent="0.25">
      <c r="A913" s="31"/>
    </row>
    <row r="914" spans="1:1" x14ac:dyDescent="0.25">
      <c r="A914" s="31"/>
    </row>
    <row r="915" spans="1:1" x14ac:dyDescent="0.25">
      <c r="A915" s="31"/>
    </row>
    <row r="916" spans="1:1" x14ac:dyDescent="0.25">
      <c r="A916" s="31"/>
    </row>
    <row r="917" spans="1:1" x14ac:dyDescent="0.25">
      <c r="A917" s="31"/>
    </row>
    <row r="918" spans="1:1" x14ac:dyDescent="0.25">
      <c r="A918" s="31"/>
    </row>
    <row r="919" spans="1:1" x14ac:dyDescent="0.25">
      <c r="A919" s="31"/>
    </row>
    <row r="920" spans="1:1" x14ac:dyDescent="0.25">
      <c r="A920" s="31"/>
    </row>
    <row r="921" spans="1:1" x14ac:dyDescent="0.25">
      <c r="A921" s="31"/>
    </row>
    <row r="922" spans="1:1" x14ac:dyDescent="0.25">
      <c r="A922" s="31"/>
    </row>
    <row r="923" spans="1:1" x14ac:dyDescent="0.25">
      <c r="A923" s="31"/>
    </row>
    <row r="924" spans="1:1" x14ac:dyDescent="0.25">
      <c r="A924" s="31"/>
    </row>
    <row r="925" spans="1:1" x14ac:dyDescent="0.25">
      <c r="A925" s="31"/>
    </row>
    <row r="926" spans="1:1" x14ac:dyDescent="0.25">
      <c r="A926" s="31"/>
    </row>
    <row r="927" spans="1:1" x14ac:dyDescent="0.25">
      <c r="A927" s="31"/>
    </row>
    <row r="928" spans="1:1" x14ac:dyDescent="0.25">
      <c r="A928" s="31"/>
    </row>
    <row r="929" spans="1:1" x14ac:dyDescent="0.25">
      <c r="A929" s="31"/>
    </row>
    <row r="930" spans="1:1" x14ac:dyDescent="0.25">
      <c r="A930" s="31"/>
    </row>
    <row r="931" spans="1:1" x14ac:dyDescent="0.25">
      <c r="A931" s="31"/>
    </row>
    <row r="932" spans="1:1" x14ac:dyDescent="0.25">
      <c r="A932" s="31"/>
    </row>
    <row r="933" spans="1:1" x14ac:dyDescent="0.25">
      <c r="A933" s="31"/>
    </row>
    <row r="934" spans="1:1" x14ac:dyDescent="0.25">
      <c r="A934" s="31"/>
    </row>
    <row r="935" spans="1:1" x14ac:dyDescent="0.25">
      <c r="A935" s="31"/>
    </row>
    <row r="936" spans="1:1" x14ac:dyDescent="0.25">
      <c r="A936" s="31"/>
    </row>
    <row r="937" spans="1:1" x14ac:dyDescent="0.25">
      <c r="A937" s="31"/>
    </row>
    <row r="938" spans="1:1" x14ac:dyDescent="0.25">
      <c r="A938" s="31"/>
    </row>
    <row r="939" spans="1:1" x14ac:dyDescent="0.25">
      <c r="A939" s="31"/>
    </row>
    <row r="940" spans="1:1" x14ac:dyDescent="0.25">
      <c r="A940" s="31"/>
    </row>
    <row r="941" spans="1:1" x14ac:dyDescent="0.25">
      <c r="A941" s="31"/>
    </row>
    <row r="942" spans="1:1" x14ac:dyDescent="0.25">
      <c r="A942" s="31"/>
    </row>
    <row r="943" spans="1:1" x14ac:dyDescent="0.25">
      <c r="A943" s="31"/>
    </row>
    <row r="944" spans="1:1" x14ac:dyDescent="0.25">
      <c r="A944" s="31"/>
    </row>
    <row r="945" spans="1:1" x14ac:dyDescent="0.25">
      <c r="A945" s="31"/>
    </row>
    <row r="946" spans="1:1" x14ac:dyDescent="0.25">
      <c r="A946" s="31"/>
    </row>
    <row r="947" spans="1:1" x14ac:dyDescent="0.25">
      <c r="A947" s="31"/>
    </row>
    <row r="948" spans="1:1" x14ac:dyDescent="0.25">
      <c r="A948" s="31"/>
    </row>
    <row r="949" spans="1:1" x14ac:dyDescent="0.25">
      <c r="A949" s="31"/>
    </row>
    <row r="950" spans="1:1" x14ac:dyDescent="0.25">
      <c r="A950" s="31"/>
    </row>
    <row r="951" spans="1:1" x14ac:dyDescent="0.25">
      <c r="A951" s="31"/>
    </row>
    <row r="952" spans="1:1" x14ac:dyDescent="0.25">
      <c r="A952" s="31"/>
    </row>
    <row r="953" spans="1:1" x14ac:dyDescent="0.25">
      <c r="A953" s="31"/>
    </row>
    <row r="954" spans="1:1" x14ac:dyDescent="0.25">
      <c r="A954" s="31"/>
    </row>
    <row r="955" spans="1:1" x14ac:dyDescent="0.25">
      <c r="A955" s="31"/>
    </row>
    <row r="956" spans="1:1" x14ac:dyDescent="0.25">
      <c r="A956" s="31"/>
    </row>
    <row r="957" spans="1:1" x14ac:dyDescent="0.25">
      <c r="A957" s="31"/>
    </row>
    <row r="958" spans="1:1" x14ac:dyDescent="0.25">
      <c r="A958" s="31"/>
    </row>
    <row r="959" spans="1:1" x14ac:dyDescent="0.25">
      <c r="A959" s="31"/>
    </row>
    <row r="960" spans="1:1" x14ac:dyDescent="0.25">
      <c r="A960" s="31"/>
    </row>
    <row r="961" spans="1:1" x14ac:dyDescent="0.25">
      <c r="A961" s="31"/>
    </row>
    <row r="962" spans="1:1" x14ac:dyDescent="0.25">
      <c r="A962" s="31"/>
    </row>
    <row r="963" spans="1:1" x14ac:dyDescent="0.25">
      <c r="A963" s="31"/>
    </row>
    <row r="964" spans="1:1" x14ac:dyDescent="0.25">
      <c r="A964" s="31"/>
    </row>
    <row r="965" spans="1:1" x14ac:dyDescent="0.25">
      <c r="A965" s="31"/>
    </row>
    <row r="966" spans="1:1" x14ac:dyDescent="0.25">
      <c r="A966" s="31"/>
    </row>
    <row r="967" spans="1:1" x14ac:dyDescent="0.25">
      <c r="A967" s="31"/>
    </row>
    <row r="968" spans="1:1" x14ac:dyDescent="0.25">
      <c r="A968" s="31"/>
    </row>
    <row r="969" spans="1:1" x14ac:dyDescent="0.25">
      <c r="A969" s="31"/>
    </row>
    <row r="970" spans="1:1" x14ac:dyDescent="0.25">
      <c r="A970" s="31"/>
    </row>
    <row r="971" spans="1:1" x14ac:dyDescent="0.25">
      <c r="A971" s="31"/>
    </row>
    <row r="972" spans="1:1" x14ac:dyDescent="0.25">
      <c r="A972" s="31"/>
    </row>
    <row r="973" spans="1:1" x14ac:dyDescent="0.25">
      <c r="A973" s="31"/>
    </row>
    <row r="974" spans="1:1" x14ac:dyDescent="0.25">
      <c r="A974" s="31"/>
    </row>
    <row r="975" spans="1:1" x14ac:dyDescent="0.25">
      <c r="A975" s="31"/>
    </row>
    <row r="976" spans="1:1" x14ac:dyDescent="0.25">
      <c r="A976" s="31"/>
    </row>
    <row r="977" spans="1:1" x14ac:dyDescent="0.25">
      <c r="A977" s="31"/>
    </row>
    <row r="978" spans="1:1" x14ac:dyDescent="0.25">
      <c r="A978" s="31"/>
    </row>
    <row r="979" spans="1:1" x14ac:dyDescent="0.25">
      <c r="A979" s="31"/>
    </row>
    <row r="980" spans="1:1" x14ac:dyDescent="0.25">
      <c r="A980" s="31"/>
    </row>
    <row r="981" spans="1:1" x14ac:dyDescent="0.25">
      <c r="A981" s="31"/>
    </row>
    <row r="982" spans="1:1" x14ac:dyDescent="0.25">
      <c r="A982" s="31"/>
    </row>
    <row r="983" spans="1:1" x14ac:dyDescent="0.25">
      <c r="A983" s="31"/>
    </row>
    <row r="984" spans="1:1" x14ac:dyDescent="0.25">
      <c r="A984" s="31"/>
    </row>
    <row r="985" spans="1:1" x14ac:dyDescent="0.25">
      <c r="A985" s="31"/>
    </row>
    <row r="986" spans="1:1" x14ac:dyDescent="0.25">
      <c r="A986" s="31"/>
    </row>
    <row r="987" spans="1:1" x14ac:dyDescent="0.25">
      <c r="A987" s="31"/>
    </row>
    <row r="988" spans="1:1" x14ac:dyDescent="0.25">
      <c r="A988" s="31"/>
    </row>
    <row r="989" spans="1:1" x14ac:dyDescent="0.25">
      <c r="A989" s="31"/>
    </row>
    <row r="990" spans="1:1" x14ac:dyDescent="0.25">
      <c r="A990" s="31"/>
    </row>
    <row r="991" spans="1:1" x14ac:dyDescent="0.25">
      <c r="A991" s="31"/>
    </row>
    <row r="992" spans="1:1" x14ac:dyDescent="0.25">
      <c r="A992" s="31"/>
    </row>
    <row r="993" spans="1:1" x14ac:dyDescent="0.25">
      <c r="A993" s="31"/>
    </row>
    <row r="994" spans="1:1" x14ac:dyDescent="0.25">
      <c r="A994" s="31"/>
    </row>
    <row r="995" spans="1:1" x14ac:dyDescent="0.25">
      <c r="A995" s="31"/>
    </row>
    <row r="996" spans="1:1" x14ac:dyDescent="0.25">
      <c r="A996" s="31"/>
    </row>
    <row r="997" spans="1:1" x14ac:dyDescent="0.25">
      <c r="A997" s="31"/>
    </row>
    <row r="998" spans="1:1" x14ac:dyDescent="0.25">
      <c r="A998" s="31"/>
    </row>
    <row r="999" spans="1:1" x14ac:dyDescent="0.25">
      <c r="A999" s="31"/>
    </row>
    <row r="1000" spans="1:1" x14ac:dyDescent="0.25">
      <c r="A1000" s="31"/>
    </row>
    <row r="1001" spans="1:1" x14ac:dyDescent="0.25">
      <c r="A1001" s="31"/>
    </row>
    <row r="1002" spans="1:1" x14ac:dyDescent="0.25">
      <c r="A1002" s="31"/>
    </row>
    <row r="1003" spans="1:1" x14ac:dyDescent="0.25">
      <c r="A1003" s="31"/>
    </row>
    <row r="1004" spans="1:1" x14ac:dyDescent="0.25">
      <c r="A1004" s="31"/>
    </row>
    <row r="1005" spans="1:1" x14ac:dyDescent="0.25">
      <c r="A1005" s="31"/>
    </row>
    <row r="1006" spans="1:1" x14ac:dyDescent="0.25">
      <c r="A1006" s="31"/>
    </row>
    <row r="1007" spans="1:1" x14ac:dyDescent="0.25">
      <c r="A1007" s="31"/>
    </row>
    <row r="1008" spans="1:1" x14ac:dyDescent="0.25">
      <c r="A1008" s="31"/>
    </row>
    <row r="1009" spans="1:1" x14ac:dyDescent="0.25">
      <c r="A1009" s="31"/>
    </row>
    <row r="1010" spans="1:1" x14ac:dyDescent="0.25">
      <c r="A1010" s="31"/>
    </row>
    <row r="1011" spans="1:1" x14ac:dyDescent="0.25">
      <c r="A1011" s="31"/>
    </row>
    <row r="1012" spans="1:1" x14ac:dyDescent="0.25">
      <c r="A1012" s="31"/>
    </row>
    <row r="1013" spans="1:1" x14ac:dyDescent="0.25">
      <c r="A1013" s="31"/>
    </row>
    <row r="1014" spans="1:1" x14ac:dyDescent="0.25">
      <c r="A1014" s="31"/>
    </row>
    <row r="1015" spans="1:1" x14ac:dyDescent="0.25">
      <c r="A1015" s="31"/>
    </row>
    <row r="1016" spans="1:1" x14ac:dyDescent="0.25">
      <c r="A1016" s="31"/>
    </row>
    <row r="1017" spans="1:1" x14ac:dyDescent="0.25">
      <c r="A1017" s="31"/>
    </row>
    <row r="1018" spans="1:1" x14ac:dyDescent="0.25">
      <c r="A1018" s="31"/>
    </row>
    <row r="1019" spans="1:1" x14ac:dyDescent="0.25">
      <c r="A1019" s="31"/>
    </row>
    <row r="1020" spans="1:1" x14ac:dyDescent="0.25">
      <c r="A1020" s="31"/>
    </row>
    <row r="1021" spans="1:1" x14ac:dyDescent="0.25">
      <c r="A1021" s="31"/>
    </row>
    <row r="1022" spans="1:1" x14ac:dyDescent="0.25">
      <c r="A1022" s="31"/>
    </row>
    <row r="1023" spans="1:1" x14ac:dyDescent="0.25">
      <c r="A1023" s="31"/>
    </row>
    <row r="1024" spans="1:1" x14ac:dyDescent="0.25">
      <c r="A1024" s="31"/>
    </row>
    <row r="1025" spans="1:1" x14ac:dyDescent="0.25">
      <c r="A1025" s="31"/>
    </row>
    <row r="1026" spans="1:1" x14ac:dyDescent="0.25">
      <c r="A1026" s="31"/>
    </row>
    <row r="1027" spans="1:1" x14ac:dyDescent="0.25">
      <c r="A1027" s="31"/>
    </row>
    <row r="1028" spans="1:1" x14ac:dyDescent="0.25">
      <c r="A1028" s="31"/>
    </row>
    <row r="1029" spans="1:1" x14ac:dyDescent="0.25">
      <c r="A1029" s="31"/>
    </row>
    <row r="1030" spans="1:1" x14ac:dyDescent="0.25">
      <c r="A1030" s="31"/>
    </row>
    <row r="1031" spans="1:1" x14ac:dyDescent="0.25">
      <c r="A1031" s="31"/>
    </row>
    <row r="1032" spans="1:1" x14ac:dyDescent="0.25">
      <c r="A1032" s="31"/>
    </row>
    <row r="1033" spans="1:1" x14ac:dyDescent="0.25">
      <c r="A1033" s="31"/>
    </row>
    <row r="1034" spans="1:1" x14ac:dyDescent="0.25">
      <c r="A1034" s="31"/>
    </row>
    <row r="1035" spans="1:1" x14ac:dyDescent="0.25">
      <c r="A1035" s="31"/>
    </row>
    <row r="1036" spans="1:1" x14ac:dyDescent="0.25">
      <c r="A1036" s="31"/>
    </row>
    <row r="1037" spans="1:1" x14ac:dyDescent="0.25">
      <c r="A1037" s="31"/>
    </row>
    <row r="1038" spans="1:1" x14ac:dyDescent="0.25">
      <c r="A1038" s="31"/>
    </row>
    <row r="1039" spans="1:1" x14ac:dyDescent="0.25">
      <c r="A1039" s="31"/>
    </row>
    <row r="1040" spans="1:1" x14ac:dyDescent="0.25">
      <c r="A1040" s="31"/>
    </row>
    <row r="1041" spans="1:1" x14ac:dyDescent="0.25">
      <c r="A1041" s="31"/>
    </row>
    <row r="1042" spans="1:1" x14ac:dyDescent="0.25">
      <c r="A1042" s="31"/>
    </row>
    <row r="1043" spans="1:1" x14ac:dyDescent="0.25">
      <c r="A1043" s="31"/>
    </row>
    <row r="1044" spans="1:1" x14ac:dyDescent="0.25">
      <c r="A1044" s="31"/>
    </row>
    <row r="1045" spans="1:1" x14ac:dyDescent="0.25">
      <c r="A1045" s="31"/>
    </row>
    <row r="1046" spans="1:1" x14ac:dyDescent="0.25">
      <c r="A1046" s="31"/>
    </row>
    <row r="1047" spans="1:1" x14ac:dyDescent="0.25">
      <c r="A1047" s="31"/>
    </row>
    <row r="1048" spans="1:1" x14ac:dyDescent="0.25">
      <c r="A1048" s="31"/>
    </row>
    <row r="1049" spans="1:1" x14ac:dyDescent="0.25">
      <c r="A1049" s="31"/>
    </row>
    <row r="1050" spans="1:1" x14ac:dyDescent="0.25">
      <c r="A1050" s="31"/>
    </row>
    <row r="1051" spans="1:1" x14ac:dyDescent="0.25">
      <c r="A1051" s="31"/>
    </row>
    <row r="1052" spans="1:1" x14ac:dyDescent="0.25">
      <c r="A1052" s="31"/>
    </row>
    <row r="1053" spans="1:1" x14ac:dyDescent="0.25">
      <c r="A1053" s="31"/>
    </row>
    <row r="1054" spans="1:1" x14ac:dyDescent="0.25">
      <c r="A1054" s="31"/>
    </row>
    <row r="1055" spans="1:1" x14ac:dyDescent="0.25">
      <c r="A1055" s="31"/>
    </row>
    <row r="1056" spans="1:1" x14ac:dyDescent="0.25">
      <c r="A1056" s="31"/>
    </row>
    <row r="1057" spans="1:1" x14ac:dyDescent="0.25">
      <c r="A1057" s="31"/>
    </row>
    <row r="1058" spans="1:1" x14ac:dyDescent="0.25">
      <c r="A1058" s="31"/>
    </row>
    <row r="1059" spans="1:1" x14ac:dyDescent="0.25">
      <c r="A1059" s="31"/>
    </row>
    <row r="1060" spans="1:1" x14ac:dyDescent="0.25">
      <c r="A1060" s="31"/>
    </row>
    <row r="1061" spans="1:1" x14ac:dyDescent="0.25">
      <c r="A1061" s="31"/>
    </row>
    <row r="1062" spans="1:1" x14ac:dyDescent="0.25">
      <c r="A1062" s="31"/>
    </row>
    <row r="1063" spans="1:1" x14ac:dyDescent="0.25">
      <c r="A1063" s="31"/>
    </row>
    <row r="1064" spans="1:1" x14ac:dyDescent="0.25">
      <c r="A1064" s="31"/>
    </row>
    <row r="1065" spans="1:1" x14ac:dyDescent="0.25">
      <c r="A1065" s="31"/>
    </row>
    <row r="1066" spans="1:1" x14ac:dyDescent="0.25">
      <c r="A1066" s="31"/>
    </row>
    <row r="1067" spans="1:1" x14ac:dyDescent="0.25">
      <c r="A1067" s="31"/>
    </row>
    <row r="1068" spans="1:1" x14ac:dyDescent="0.25">
      <c r="A1068" s="31"/>
    </row>
    <row r="1069" spans="1:1" x14ac:dyDescent="0.25">
      <c r="A1069" s="31"/>
    </row>
    <row r="1070" spans="1:1" x14ac:dyDescent="0.25">
      <c r="A1070" s="31"/>
    </row>
    <row r="1071" spans="1:1" x14ac:dyDescent="0.25">
      <c r="A1071" s="31"/>
    </row>
    <row r="1072" spans="1:1" x14ac:dyDescent="0.25">
      <c r="A1072" s="31"/>
    </row>
    <row r="1073" spans="1:1" x14ac:dyDescent="0.25">
      <c r="A1073" s="31"/>
    </row>
    <row r="1074" spans="1:1" x14ac:dyDescent="0.25">
      <c r="A1074" s="31"/>
    </row>
    <row r="1075" spans="1:1" x14ac:dyDescent="0.25">
      <c r="A1075" s="31"/>
    </row>
    <row r="1076" spans="1:1" x14ac:dyDescent="0.25">
      <c r="A1076" s="31"/>
    </row>
    <row r="1077" spans="1:1" x14ac:dyDescent="0.25">
      <c r="A1077" s="31"/>
    </row>
    <row r="1078" spans="1:1" x14ac:dyDescent="0.25">
      <c r="A1078" s="31"/>
    </row>
    <row r="1079" spans="1:1" x14ac:dyDescent="0.25">
      <c r="A1079" s="31"/>
    </row>
    <row r="1080" spans="1:1" x14ac:dyDescent="0.25">
      <c r="A1080" s="31"/>
    </row>
    <row r="1081" spans="1:1" x14ac:dyDescent="0.25">
      <c r="A1081" s="31"/>
    </row>
    <row r="1082" spans="1:1" x14ac:dyDescent="0.25">
      <c r="A1082" s="31"/>
    </row>
    <row r="1083" spans="1:1" x14ac:dyDescent="0.25">
      <c r="A1083" s="31"/>
    </row>
    <row r="1084" spans="1:1" x14ac:dyDescent="0.25">
      <c r="A1084" s="31"/>
    </row>
    <row r="1085" spans="1:1" x14ac:dyDescent="0.25">
      <c r="A1085" s="31"/>
    </row>
    <row r="1086" spans="1:1" x14ac:dyDescent="0.25">
      <c r="A1086" s="31"/>
    </row>
    <row r="1087" spans="1:1" x14ac:dyDescent="0.25">
      <c r="A1087" s="31"/>
    </row>
    <row r="1088" spans="1:1" x14ac:dyDescent="0.25">
      <c r="A1088" s="31"/>
    </row>
    <row r="1089" spans="1:1" x14ac:dyDescent="0.25">
      <c r="A1089" s="31"/>
    </row>
    <row r="1090" spans="1:1" x14ac:dyDescent="0.25">
      <c r="A1090" s="31"/>
    </row>
    <row r="1091" spans="1:1" x14ac:dyDescent="0.25">
      <c r="A1091" s="31"/>
    </row>
    <row r="1092" spans="1:1" x14ac:dyDescent="0.25">
      <c r="A1092" s="31"/>
    </row>
    <row r="1093" spans="1:1" x14ac:dyDescent="0.25">
      <c r="A1093" s="31"/>
    </row>
    <row r="1094" spans="1:1" x14ac:dyDescent="0.25">
      <c r="A1094" s="31"/>
    </row>
    <row r="1095" spans="1:1" x14ac:dyDescent="0.25">
      <c r="A1095" s="31"/>
    </row>
    <row r="1096" spans="1:1" x14ac:dyDescent="0.25">
      <c r="A1096" s="31"/>
    </row>
    <row r="1097" spans="1:1" x14ac:dyDescent="0.25">
      <c r="A1097" s="31"/>
    </row>
    <row r="1098" spans="1:1" x14ac:dyDescent="0.25">
      <c r="A1098" s="31"/>
    </row>
    <row r="1099" spans="1:1" x14ac:dyDescent="0.25">
      <c r="A1099" s="31"/>
    </row>
    <row r="1100" spans="1:1" x14ac:dyDescent="0.25">
      <c r="A1100" s="31"/>
    </row>
    <row r="1101" spans="1:1" x14ac:dyDescent="0.25">
      <c r="A1101" s="31"/>
    </row>
    <row r="1102" spans="1:1" x14ac:dyDescent="0.25">
      <c r="A1102" s="31"/>
    </row>
    <row r="1103" spans="1:1" x14ac:dyDescent="0.25">
      <c r="A1103" s="31"/>
    </row>
    <row r="1104" spans="1:1" x14ac:dyDescent="0.25">
      <c r="A1104" s="31"/>
    </row>
    <row r="1105" spans="1:1" x14ac:dyDescent="0.25">
      <c r="A1105" s="31"/>
    </row>
    <row r="1106" spans="1:1" x14ac:dyDescent="0.25">
      <c r="A1106" s="31"/>
    </row>
    <row r="1107" spans="1:1" x14ac:dyDescent="0.25">
      <c r="A1107" s="31"/>
    </row>
    <row r="1108" spans="1:1" x14ac:dyDescent="0.25">
      <c r="A1108" s="31"/>
    </row>
    <row r="1109" spans="1:1" x14ac:dyDescent="0.25">
      <c r="A1109" s="31"/>
    </row>
    <row r="1110" spans="1:1" x14ac:dyDescent="0.25">
      <c r="A1110" s="31"/>
    </row>
    <row r="1111" spans="1:1" x14ac:dyDescent="0.25">
      <c r="A1111" s="31"/>
    </row>
    <row r="1112" spans="1:1" x14ac:dyDescent="0.25">
      <c r="A1112" s="31"/>
    </row>
    <row r="1113" spans="1:1" x14ac:dyDescent="0.25">
      <c r="A1113" s="31"/>
    </row>
    <row r="1114" spans="1:1" x14ac:dyDescent="0.25">
      <c r="A1114" s="31"/>
    </row>
    <row r="1115" spans="1:1" x14ac:dyDescent="0.25">
      <c r="A1115" s="31"/>
    </row>
    <row r="1116" spans="1:1" x14ac:dyDescent="0.25">
      <c r="A1116" s="31"/>
    </row>
    <row r="1117" spans="1:1" x14ac:dyDescent="0.25">
      <c r="A1117" s="31"/>
    </row>
    <row r="1118" spans="1:1" x14ac:dyDescent="0.25">
      <c r="A1118" s="31"/>
    </row>
    <row r="1119" spans="1:1" x14ac:dyDescent="0.25">
      <c r="A1119" s="31"/>
    </row>
    <row r="1120" spans="1:1" x14ac:dyDescent="0.25">
      <c r="A1120" s="31"/>
    </row>
    <row r="1121" spans="1:1" x14ac:dyDescent="0.25">
      <c r="A1121" s="31"/>
    </row>
    <row r="1122" spans="1:1" x14ac:dyDescent="0.25">
      <c r="A1122" s="31"/>
    </row>
    <row r="1123" spans="1:1" x14ac:dyDescent="0.25">
      <c r="A1123" s="31"/>
    </row>
    <row r="1124" spans="1:1" x14ac:dyDescent="0.25">
      <c r="A1124" s="31"/>
    </row>
    <row r="1125" spans="1:1" x14ac:dyDescent="0.25">
      <c r="A1125" s="31"/>
    </row>
    <row r="1126" spans="1:1" x14ac:dyDescent="0.25">
      <c r="A1126" s="31"/>
    </row>
    <row r="1127" spans="1:1" x14ac:dyDescent="0.25">
      <c r="A1127" s="31"/>
    </row>
    <row r="1128" spans="1:1" x14ac:dyDescent="0.25">
      <c r="A1128" s="31"/>
    </row>
    <row r="1129" spans="1:1" x14ac:dyDescent="0.25">
      <c r="A1129" s="31"/>
    </row>
    <row r="1130" spans="1:1" x14ac:dyDescent="0.25">
      <c r="A1130" s="31"/>
    </row>
    <row r="1131" spans="1:1" x14ac:dyDescent="0.25">
      <c r="A1131" s="31"/>
    </row>
    <row r="1132" spans="1:1" x14ac:dyDescent="0.25">
      <c r="A1132" s="31"/>
    </row>
    <row r="1133" spans="1:1" x14ac:dyDescent="0.25">
      <c r="A1133" s="31"/>
    </row>
    <row r="1134" spans="1:1" x14ac:dyDescent="0.25">
      <c r="A1134" s="31"/>
    </row>
    <row r="1135" spans="1:1" x14ac:dyDescent="0.25">
      <c r="A1135" s="31"/>
    </row>
    <row r="1136" spans="1:1" x14ac:dyDescent="0.25">
      <c r="A1136" s="31"/>
    </row>
    <row r="1137" spans="1:1" x14ac:dyDescent="0.25">
      <c r="A1137" s="31"/>
    </row>
    <row r="1138" spans="1:1" x14ac:dyDescent="0.25">
      <c r="A1138" s="31"/>
    </row>
    <row r="1139" spans="1:1" x14ac:dyDescent="0.25">
      <c r="A1139" s="31"/>
    </row>
    <row r="1140" spans="1:1" x14ac:dyDescent="0.25">
      <c r="A1140" s="31"/>
    </row>
    <row r="1141" spans="1:1" x14ac:dyDescent="0.25">
      <c r="A1141" s="31"/>
    </row>
    <row r="1142" spans="1:1" x14ac:dyDescent="0.25">
      <c r="A1142" s="31"/>
    </row>
    <row r="1143" spans="1:1" x14ac:dyDescent="0.25">
      <c r="A1143" s="31"/>
    </row>
    <row r="1144" spans="1:1" x14ac:dyDescent="0.25">
      <c r="A1144" s="31"/>
    </row>
    <row r="1145" spans="1:1" x14ac:dyDescent="0.25">
      <c r="A1145" s="31"/>
    </row>
    <row r="1146" spans="1:1" x14ac:dyDescent="0.25">
      <c r="A1146" s="31"/>
    </row>
    <row r="1147" spans="1:1" x14ac:dyDescent="0.25">
      <c r="A1147" s="31"/>
    </row>
    <row r="1148" spans="1:1" x14ac:dyDescent="0.25">
      <c r="A1148" s="31"/>
    </row>
    <row r="1149" spans="1:1" x14ac:dyDescent="0.25">
      <c r="A1149" s="31"/>
    </row>
    <row r="1150" spans="1:1" x14ac:dyDescent="0.25">
      <c r="A1150" s="31"/>
    </row>
    <row r="1151" spans="1:1" x14ac:dyDescent="0.25">
      <c r="A1151" s="31"/>
    </row>
    <row r="1152" spans="1:1" x14ac:dyDescent="0.25">
      <c r="A1152" s="31"/>
    </row>
    <row r="1153" spans="1:1" x14ac:dyDescent="0.25">
      <c r="A1153" s="31"/>
    </row>
    <row r="1154" spans="1:1" x14ac:dyDescent="0.25">
      <c r="A1154" s="31"/>
    </row>
    <row r="1155" spans="1:1" x14ac:dyDescent="0.25">
      <c r="A1155" s="31"/>
    </row>
    <row r="1156" spans="1:1" x14ac:dyDescent="0.25">
      <c r="A1156" s="31"/>
    </row>
    <row r="1157" spans="1:1" x14ac:dyDescent="0.25">
      <c r="A1157" s="31"/>
    </row>
    <row r="1158" spans="1:1" x14ac:dyDescent="0.25">
      <c r="A1158" s="31"/>
    </row>
    <row r="1159" spans="1:1" x14ac:dyDescent="0.25">
      <c r="A1159" s="31"/>
    </row>
    <row r="1160" spans="1:1" x14ac:dyDescent="0.25">
      <c r="A1160" s="31"/>
    </row>
    <row r="1161" spans="1:1" x14ac:dyDescent="0.25">
      <c r="A1161" s="31"/>
    </row>
    <row r="1162" spans="1:1" x14ac:dyDescent="0.25">
      <c r="A1162" s="31"/>
    </row>
    <row r="1163" spans="1:1" x14ac:dyDescent="0.25">
      <c r="A1163" s="31"/>
    </row>
    <row r="1164" spans="1:1" x14ac:dyDescent="0.25">
      <c r="A1164" s="31"/>
    </row>
    <row r="1165" spans="1:1" x14ac:dyDescent="0.25">
      <c r="A1165" s="31"/>
    </row>
    <row r="1166" spans="1:1" x14ac:dyDescent="0.25">
      <c r="A1166" s="31"/>
    </row>
    <row r="1167" spans="1:1" x14ac:dyDescent="0.25">
      <c r="A1167" s="31"/>
    </row>
    <row r="1168" spans="1:1" x14ac:dyDescent="0.25">
      <c r="A1168" s="31"/>
    </row>
    <row r="1169" spans="1:1" x14ac:dyDescent="0.25">
      <c r="A1169" s="31"/>
    </row>
    <row r="1170" spans="1:1" x14ac:dyDescent="0.25">
      <c r="A1170" s="31"/>
    </row>
    <row r="1171" spans="1:1" x14ac:dyDescent="0.25">
      <c r="A1171" s="31"/>
    </row>
    <row r="1172" spans="1:1" x14ac:dyDescent="0.25">
      <c r="A1172" s="31"/>
    </row>
    <row r="1173" spans="1:1" x14ac:dyDescent="0.25">
      <c r="A1173" s="31"/>
    </row>
    <row r="1174" spans="1:1" x14ac:dyDescent="0.25">
      <c r="A1174" s="31"/>
    </row>
    <row r="1175" spans="1:1" x14ac:dyDescent="0.25">
      <c r="A1175" s="31"/>
    </row>
    <row r="1176" spans="1:1" x14ac:dyDescent="0.25">
      <c r="A1176" s="31"/>
    </row>
    <row r="1177" spans="1:1" x14ac:dyDescent="0.25">
      <c r="A1177" s="31"/>
    </row>
    <row r="1178" spans="1:1" x14ac:dyDescent="0.25">
      <c r="A1178" s="31"/>
    </row>
    <row r="1179" spans="1:1" x14ac:dyDescent="0.25">
      <c r="A1179" s="31"/>
    </row>
    <row r="1180" spans="1:1" x14ac:dyDescent="0.25">
      <c r="A1180" s="31"/>
    </row>
    <row r="1181" spans="1:1" x14ac:dyDescent="0.25">
      <c r="A1181" s="31"/>
    </row>
    <row r="1182" spans="1:1" x14ac:dyDescent="0.25">
      <c r="A1182" s="31"/>
    </row>
    <row r="1183" spans="1:1" x14ac:dyDescent="0.25">
      <c r="A1183" s="31"/>
    </row>
    <row r="1184" spans="1:1" x14ac:dyDescent="0.25">
      <c r="A1184" s="31"/>
    </row>
    <row r="1185" spans="1:1" x14ac:dyDescent="0.25">
      <c r="A1185" s="31"/>
    </row>
    <row r="1186" spans="1:1" x14ac:dyDescent="0.25">
      <c r="A1186" s="31"/>
    </row>
    <row r="1187" spans="1:1" x14ac:dyDescent="0.25">
      <c r="A1187" s="31"/>
    </row>
    <row r="1188" spans="1:1" x14ac:dyDescent="0.25">
      <c r="A1188" s="31"/>
    </row>
    <row r="1189" spans="1:1" x14ac:dyDescent="0.25">
      <c r="A1189" s="31"/>
    </row>
    <row r="1190" spans="1:1" x14ac:dyDescent="0.25">
      <c r="A1190" s="31"/>
    </row>
    <row r="1191" spans="1:1" x14ac:dyDescent="0.25">
      <c r="A1191" s="31"/>
    </row>
    <row r="1192" spans="1:1" x14ac:dyDescent="0.25">
      <c r="A1192" s="31"/>
    </row>
    <row r="1193" spans="1:1" x14ac:dyDescent="0.25">
      <c r="A1193" s="31"/>
    </row>
    <row r="1194" spans="1:1" x14ac:dyDescent="0.25">
      <c r="A1194" s="31"/>
    </row>
    <row r="1195" spans="1:1" x14ac:dyDescent="0.25">
      <c r="A1195" s="31"/>
    </row>
    <row r="1196" spans="1:1" x14ac:dyDescent="0.25">
      <c r="A1196" s="31"/>
    </row>
    <row r="1197" spans="1:1" x14ac:dyDescent="0.25">
      <c r="A1197" s="31"/>
    </row>
    <row r="1198" spans="1:1" x14ac:dyDescent="0.25">
      <c r="A1198" s="31"/>
    </row>
    <row r="1199" spans="1:1" x14ac:dyDescent="0.25">
      <c r="A1199" s="31"/>
    </row>
    <row r="1200" spans="1:1" x14ac:dyDescent="0.25">
      <c r="A1200" s="31"/>
    </row>
    <row r="1201" spans="1:1" x14ac:dyDescent="0.25">
      <c r="A1201" s="31"/>
    </row>
    <row r="1202" spans="1:1" x14ac:dyDescent="0.25">
      <c r="A1202" s="31"/>
    </row>
    <row r="1203" spans="1:1" x14ac:dyDescent="0.25">
      <c r="A1203" s="31"/>
    </row>
    <row r="1204" spans="1:1" x14ac:dyDescent="0.25">
      <c r="A1204" s="31"/>
    </row>
    <row r="1205" spans="1:1" x14ac:dyDescent="0.25">
      <c r="A1205" s="31"/>
    </row>
    <row r="1206" spans="1:1" x14ac:dyDescent="0.25">
      <c r="A1206" s="31"/>
    </row>
    <row r="1207" spans="1:1" x14ac:dyDescent="0.25">
      <c r="A1207" s="31"/>
    </row>
    <row r="1208" spans="1:1" x14ac:dyDescent="0.25">
      <c r="A1208" s="31"/>
    </row>
    <row r="1209" spans="1:1" x14ac:dyDescent="0.25">
      <c r="A1209" s="31"/>
    </row>
    <row r="1210" spans="1:1" x14ac:dyDescent="0.25">
      <c r="A1210" s="31"/>
    </row>
    <row r="1211" spans="1:1" x14ac:dyDescent="0.25">
      <c r="A1211" s="31"/>
    </row>
    <row r="1212" spans="1:1" x14ac:dyDescent="0.25">
      <c r="A1212" s="31"/>
    </row>
    <row r="1213" spans="1:1" x14ac:dyDescent="0.25">
      <c r="A1213" s="31"/>
    </row>
    <row r="1214" spans="1:1" x14ac:dyDescent="0.25">
      <c r="A1214" s="31"/>
    </row>
    <row r="1215" spans="1:1" x14ac:dyDescent="0.25">
      <c r="A1215" s="31"/>
    </row>
    <row r="1216" spans="1:1" x14ac:dyDescent="0.25">
      <c r="A1216" s="31"/>
    </row>
    <row r="1217" spans="1:1" x14ac:dyDescent="0.25">
      <c r="A1217" s="31"/>
    </row>
    <row r="1218" spans="1:1" x14ac:dyDescent="0.25">
      <c r="A1218" s="31"/>
    </row>
    <row r="1219" spans="1:1" x14ac:dyDescent="0.25">
      <c r="A1219" s="31"/>
    </row>
    <row r="1220" spans="1:1" x14ac:dyDescent="0.25">
      <c r="A1220" s="31"/>
    </row>
    <row r="1221" spans="1:1" x14ac:dyDescent="0.25">
      <c r="A1221" s="31"/>
    </row>
    <row r="1222" spans="1:1" x14ac:dyDescent="0.25">
      <c r="A1222" s="31"/>
    </row>
    <row r="1223" spans="1:1" x14ac:dyDescent="0.25">
      <c r="A1223" s="31"/>
    </row>
    <row r="1224" spans="1:1" x14ac:dyDescent="0.25">
      <c r="A1224" s="31"/>
    </row>
    <row r="1225" spans="1:1" x14ac:dyDescent="0.25">
      <c r="A1225" s="31"/>
    </row>
    <row r="1226" spans="1:1" x14ac:dyDescent="0.25">
      <c r="A1226" s="31"/>
    </row>
    <row r="1227" spans="1:1" x14ac:dyDescent="0.25">
      <c r="A1227" s="31"/>
    </row>
    <row r="1228" spans="1:1" x14ac:dyDescent="0.25">
      <c r="A1228" s="31"/>
    </row>
    <row r="1229" spans="1:1" x14ac:dyDescent="0.25">
      <c r="A1229" s="31"/>
    </row>
    <row r="1230" spans="1:1" x14ac:dyDescent="0.25">
      <c r="A1230" s="31"/>
    </row>
    <row r="1231" spans="1:1" x14ac:dyDescent="0.25">
      <c r="A1231" s="31"/>
    </row>
    <row r="1232" spans="1:1" x14ac:dyDescent="0.25">
      <c r="A1232" s="31"/>
    </row>
    <row r="1233" spans="1:1" x14ac:dyDescent="0.25">
      <c r="A1233" s="31"/>
    </row>
    <row r="1234" spans="1:1" x14ac:dyDescent="0.25">
      <c r="A1234" s="31"/>
    </row>
    <row r="1235" spans="1:1" x14ac:dyDescent="0.25">
      <c r="A1235" s="31"/>
    </row>
    <row r="1236" spans="1:1" x14ac:dyDescent="0.25">
      <c r="A1236" s="31"/>
    </row>
    <row r="1237" spans="1:1" x14ac:dyDescent="0.25">
      <c r="A1237" s="31"/>
    </row>
    <row r="1238" spans="1:1" x14ac:dyDescent="0.25">
      <c r="A1238" s="31"/>
    </row>
    <row r="1239" spans="1:1" x14ac:dyDescent="0.25">
      <c r="A1239" s="31"/>
    </row>
    <row r="1240" spans="1:1" x14ac:dyDescent="0.25">
      <c r="A1240" s="31"/>
    </row>
    <row r="1241" spans="1:1" x14ac:dyDescent="0.25">
      <c r="A1241" s="31"/>
    </row>
    <row r="1242" spans="1:1" x14ac:dyDescent="0.25">
      <c r="A1242" s="31"/>
    </row>
    <row r="1243" spans="1:1" x14ac:dyDescent="0.25">
      <c r="A1243" s="31"/>
    </row>
    <row r="1244" spans="1:1" x14ac:dyDescent="0.25">
      <c r="A1244" s="31"/>
    </row>
    <row r="1245" spans="1:1" x14ac:dyDescent="0.25">
      <c r="A1245" s="31"/>
    </row>
    <row r="1246" spans="1:1" x14ac:dyDescent="0.25">
      <c r="A1246" s="31"/>
    </row>
    <row r="1247" spans="1:1" x14ac:dyDescent="0.25">
      <c r="A1247" s="31"/>
    </row>
    <row r="1248" spans="1:1" x14ac:dyDescent="0.25">
      <c r="A1248" s="31"/>
    </row>
    <row r="1249" spans="1:1" x14ac:dyDescent="0.25">
      <c r="A1249" s="31"/>
    </row>
    <row r="1250" spans="1:1" x14ac:dyDescent="0.25">
      <c r="A1250" s="31"/>
    </row>
    <row r="1251" spans="1:1" x14ac:dyDescent="0.25">
      <c r="A1251" s="31"/>
    </row>
    <row r="1252" spans="1:1" x14ac:dyDescent="0.25">
      <c r="A1252" s="31"/>
    </row>
    <row r="1253" spans="1:1" x14ac:dyDescent="0.25">
      <c r="A1253" s="31"/>
    </row>
    <row r="1254" spans="1:1" x14ac:dyDescent="0.25">
      <c r="A1254" s="31"/>
    </row>
    <row r="1255" spans="1:1" x14ac:dyDescent="0.25">
      <c r="A1255" s="31"/>
    </row>
    <row r="1256" spans="1:1" x14ac:dyDescent="0.25">
      <c r="A1256" s="31"/>
    </row>
    <row r="1257" spans="1:1" x14ac:dyDescent="0.25">
      <c r="A1257" s="31"/>
    </row>
    <row r="1258" spans="1:1" x14ac:dyDescent="0.25">
      <c r="A1258" s="31"/>
    </row>
    <row r="1259" spans="1:1" x14ac:dyDescent="0.25">
      <c r="A1259" s="31"/>
    </row>
    <row r="1260" spans="1:1" x14ac:dyDescent="0.25">
      <c r="A1260" s="31"/>
    </row>
    <row r="1261" spans="1:1" x14ac:dyDescent="0.25">
      <c r="A1261" s="31"/>
    </row>
    <row r="1262" spans="1:1" x14ac:dyDescent="0.25">
      <c r="A1262" s="31"/>
    </row>
    <row r="1263" spans="1:1" x14ac:dyDescent="0.25">
      <c r="A1263" s="31"/>
    </row>
    <row r="1264" spans="1:1" x14ac:dyDescent="0.25">
      <c r="A1264" s="31"/>
    </row>
    <row r="1265" spans="1:1" x14ac:dyDescent="0.25">
      <c r="A1265" s="31"/>
    </row>
    <row r="1266" spans="1:1" x14ac:dyDescent="0.25">
      <c r="A1266" s="31"/>
    </row>
    <row r="1267" spans="1:1" x14ac:dyDescent="0.25">
      <c r="A1267" s="31"/>
    </row>
    <row r="1268" spans="1:1" x14ac:dyDescent="0.25">
      <c r="A1268" s="31"/>
    </row>
    <row r="1269" spans="1:1" x14ac:dyDescent="0.25">
      <c r="A1269" s="31"/>
    </row>
    <row r="1270" spans="1:1" x14ac:dyDescent="0.25">
      <c r="A1270" s="31"/>
    </row>
    <row r="1271" spans="1:1" x14ac:dyDescent="0.25">
      <c r="A1271" s="31"/>
    </row>
    <row r="1272" spans="1:1" x14ac:dyDescent="0.25">
      <c r="A1272" s="31"/>
    </row>
    <row r="1273" spans="1:1" x14ac:dyDescent="0.25">
      <c r="A1273" s="31"/>
    </row>
    <row r="1274" spans="1:1" x14ac:dyDescent="0.25">
      <c r="A1274" s="31"/>
    </row>
    <row r="1275" spans="1:1" x14ac:dyDescent="0.25">
      <c r="A1275" s="31"/>
    </row>
    <row r="1276" spans="1:1" x14ac:dyDescent="0.25">
      <c r="A1276" s="31"/>
    </row>
    <row r="1277" spans="1:1" x14ac:dyDescent="0.25">
      <c r="A1277" s="31"/>
    </row>
    <row r="1278" spans="1:1" x14ac:dyDescent="0.25">
      <c r="A1278" s="31"/>
    </row>
    <row r="1279" spans="1:1" x14ac:dyDescent="0.25">
      <c r="A1279" s="31"/>
    </row>
    <row r="1280" spans="1:1" x14ac:dyDescent="0.25">
      <c r="A1280" s="31"/>
    </row>
    <row r="1281" spans="1:1" x14ac:dyDescent="0.25">
      <c r="A1281" s="31"/>
    </row>
    <row r="1282" spans="1:1" x14ac:dyDescent="0.25">
      <c r="A1282" s="31"/>
    </row>
    <row r="1283" spans="1:1" x14ac:dyDescent="0.25">
      <c r="A1283" s="31"/>
    </row>
    <row r="1284" spans="1:1" x14ac:dyDescent="0.25">
      <c r="A1284" s="31"/>
    </row>
    <row r="1285" spans="1:1" x14ac:dyDescent="0.25">
      <c r="A1285" s="31"/>
    </row>
    <row r="1286" spans="1:1" x14ac:dyDescent="0.25">
      <c r="A1286" s="31"/>
    </row>
    <row r="1287" spans="1:1" x14ac:dyDescent="0.25">
      <c r="A1287" s="31"/>
    </row>
    <row r="1288" spans="1:1" x14ac:dyDescent="0.25">
      <c r="A1288" s="31"/>
    </row>
    <row r="1289" spans="1:1" x14ac:dyDescent="0.25">
      <c r="A1289" s="31"/>
    </row>
    <row r="1290" spans="1:1" x14ac:dyDescent="0.25">
      <c r="A1290" s="31"/>
    </row>
    <row r="1291" spans="1:1" x14ac:dyDescent="0.25">
      <c r="A1291" s="31"/>
    </row>
    <row r="1292" spans="1:1" x14ac:dyDescent="0.25">
      <c r="A1292" s="31"/>
    </row>
    <row r="1293" spans="1:1" x14ac:dyDescent="0.25">
      <c r="A1293" s="31"/>
    </row>
    <row r="1294" spans="1:1" x14ac:dyDescent="0.25">
      <c r="A1294" s="31"/>
    </row>
    <row r="1295" spans="1:1" x14ac:dyDescent="0.25">
      <c r="A1295" s="31"/>
    </row>
    <row r="1296" spans="1:1" x14ac:dyDescent="0.25">
      <c r="A1296" s="31"/>
    </row>
    <row r="1297" spans="1:1" x14ac:dyDescent="0.25">
      <c r="A1297" s="31"/>
    </row>
    <row r="1298" spans="1:1" x14ac:dyDescent="0.25">
      <c r="A1298" s="31"/>
    </row>
    <row r="1299" spans="1:1" x14ac:dyDescent="0.25">
      <c r="A1299" s="31"/>
    </row>
    <row r="1300" spans="1:1" x14ac:dyDescent="0.25">
      <c r="A1300" s="31"/>
    </row>
    <row r="1301" spans="1:1" x14ac:dyDescent="0.25">
      <c r="A1301" s="31"/>
    </row>
    <row r="1302" spans="1:1" x14ac:dyDescent="0.25">
      <c r="A1302" s="31"/>
    </row>
    <row r="1303" spans="1:1" x14ac:dyDescent="0.25">
      <c r="A1303" s="31"/>
    </row>
    <row r="1304" spans="1:1" x14ac:dyDescent="0.25">
      <c r="A1304" s="31"/>
    </row>
    <row r="1305" spans="1:1" x14ac:dyDescent="0.25">
      <c r="A1305" s="31"/>
    </row>
    <row r="1306" spans="1:1" x14ac:dyDescent="0.25">
      <c r="A1306" s="31"/>
    </row>
    <row r="1307" spans="1:1" x14ac:dyDescent="0.25">
      <c r="A1307" s="31"/>
    </row>
    <row r="1308" spans="1:1" x14ac:dyDescent="0.25">
      <c r="A1308" s="31"/>
    </row>
    <row r="1309" spans="1:1" x14ac:dyDescent="0.25">
      <c r="A1309" s="31"/>
    </row>
    <row r="1310" spans="1:1" x14ac:dyDescent="0.25">
      <c r="A1310" s="31"/>
    </row>
    <row r="1311" spans="1:1" x14ac:dyDescent="0.25">
      <c r="A1311" s="31"/>
    </row>
    <row r="1312" spans="1:1" x14ac:dyDescent="0.25">
      <c r="A1312" s="31"/>
    </row>
    <row r="1313" spans="1:1" x14ac:dyDescent="0.25">
      <c r="A1313" s="31"/>
    </row>
    <row r="1314" spans="1:1" x14ac:dyDescent="0.25">
      <c r="A1314" s="31"/>
    </row>
    <row r="1315" spans="1:1" x14ac:dyDescent="0.25">
      <c r="A1315" s="31"/>
    </row>
    <row r="1316" spans="1:1" x14ac:dyDescent="0.25">
      <c r="A1316" s="31"/>
    </row>
    <row r="1317" spans="1:1" x14ac:dyDescent="0.25">
      <c r="A1317" s="31"/>
    </row>
    <row r="1318" spans="1:1" x14ac:dyDescent="0.25">
      <c r="A1318" s="31"/>
    </row>
    <row r="1319" spans="1:1" x14ac:dyDescent="0.25">
      <c r="A1319" s="31"/>
    </row>
    <row r="1320" spans="1:1" x14ac:dyDescent="0.25">
      <c r="A1320" s="31"/>
    </row>
    <row r="1321" spans="1:1" x14ac:dyDescent="0.25">
      <c r="A1321" s="31"/>
    </row>
    <row r="1322" spans="1:1" x14ac:dyDescent="0.25">
      <c r="A1322" s="31"/>
    </row>
    <row r="1323" spans="1:1" x14ac:dyDescent="0.25">
      <c r="A1323" s="31"/>
    </row>
    <row r="1324" spans="1:1" x14ac:dyDescent="0.25">
      <c r="A1324" s="31"/>
    </row>
    <row r="1325" spans="1:1" x14ac:dyDescent="0.25">
      <c r="A1325" s="31"/>
    </row>
    <row r="1326" spans="1:1" x14ac:dyDescent="0.25">
      <c r="A1326" s="31"/>
    </row>
    <row r="1327" spans="1:1" x14ac:dyDescent="0.25">
      <c r="A1327" s="31"/>
    </row>
    <row r="1328" spans="1:1" x14ac:dyDescent="0.25">
      <c r="A1328" s="31"/>
    </row>
    <row r="1329" spans="1:1" x14ac:dyDescent="0.25">
      <c r="A1329" s="31"/>
    </row>
    <row r="1330" spans="1:1" x14ac:dyDescent="0.25">
      <c r="A1330" s="31"/>
    </row>
    <row r="1331" spans="1:1" x14ac:dyDescent="0.25">
      <c r="A1331" s="31"/>
    </row>
    <row r="1332" spans="1:1" x14ac:dyDescent="0.25">
      <c r="A1332" s="31"/>
    </row>
    <row r="1333" spans="1:1" x14ac:dyDescent="0.25">
      <c r="A1333" s="31"/>
    </row>
    <row r="1334" spans="1:1" x14ac:dyDescent="0.25">
      <c r="A1334" s="31"/>
    </row>
    <row r="1335" spans="1:1" x14ac:dyDescent="0.25">
      <c r="A1335" s="31"/>
    </row>
    <row r="1336" spans="1:1" x14ac:dyDescent="0.25">
      <c r="A1336" s="31"/>
    </row>
    <row r="1337" spans="1:1" x14ac:dyDescent="0.25">
      <c r="A1337" s="31"/>
    </row>
    <row r="1338" spans="1:1" x14ac:dyDescent="0.25">
      <c r="A1338" s="31"/>
    </row>
    <row r="1339" spans="1:1" x14ac:dyDescent="0.25">
      <c r="A1339" s="31"/>
    </row>
    <row r="1340" spans="1:1" x14ac:dyDescent="0.25">
      <c r="A1340" s="31"/>
    </row>
    <row r="1341" spans="1:1" x14ac:dyDescent="0.25">
      <c r="A1341" s="31"/>
    </row>
    <row r="1342" spans="1:1" x14ac:dyDescent="0.25">
      <c r="A1342" s="31"/>
    </row>
    <row r="1343" spans="1:1" x14ac:dyDescent="0.25">
      <c r="A1343" s="31"/>
    </row>
    <row r="1344" spans="1:1" x14ac:dyDescent="0.25">
      <c r="A1344" s="31"/>
    </row>
    <row r="1345" spans="1:1" x14ac:dyDescent="0.25">
      <c r="A1345" s="31"/>
    </row>
    <row r="1346" spans="1:1" x14ac:dyDescent="0.25">
      <c r="A1346" s="31"/>
    </row>
    <row r="1347" spans="1:1" x14ac:dyDescent="0.25">
      <c r="A1347" s="31"/>
    </row>
    <row r="1348" spans="1:1" x14ac:dyDescent="0.25">
      <c r="A1348" s="31"/>
    </row>
    <row r="1349" spans="1:1" x14ac:dyDescent="0.25">
      <c r="A1349" s="31"/>
    </row>
  </sheetData>
  <mergeCells count="32">
    <mergeCell ref="A6:S6"/>
    <mergeCell ref="A7:S7"/>
    <mergeCell ref="A9:S9"/>
    <mergeCell ref="N13:Q13"/>
    <mergeCell ref="D13:D15"/>
    <mergeCell ref="E12:E15"/>
    <mergeCell ref="G12:G15"/>
    <mergeCell ref="M13:M14"/>
    <mergeCell ref="F12:F15"/>
    <mergeCell ref="S12:S15"/>
    <mergeCell ref="A10:S10"/>
    <mergeCell ref="C13:C15"/>
    <mergeCell ref="C12:D12"/>
    <mergeCell ref="R12:R14"/>
    <mergeCell ref="H12:H14"/>
    <mergeCell ref="I13:I14"/>
    <mergeCell ref="Q1:S1"/>
    <mergeCell ref="Q2:S2"/>
    <mergeCell ref="Q3:S3"/>
    <mergeCell ref="Q4:S4"/>
    <mergeCell ref="A5:S5"/>
    <mergeCell ref="J13:J14"/>
    <mergeCell ref="K13:K14"/>
    <mergeCell ref="I12:K12"/>
    <mergeCell ref="L12:L14"/>
    <mergeCell ref="M12:Q12"/>
    <mergeCell ref="A12:A15"/>
    <mergeCell ref="B12:B15"/>
    <mergeCell ref="A187:B187"/>
    <mergeCell ref="A238:B238"/>
    <mergeCell ref="A17:B17"/>
    <mergeCell ref="A18:B18"/>
  </mergeCells>
  <printOptions horizontalCentered="1"/>
  <pageMargins left="0.31496062992125984" right="0.31496062992125984" top="0.78740157480314965" bottom="0.31496062992125984" header="0.59055118110236227" footer="0"/>
  <pageSetup paperSize="9" scale="54" firstPageNumber="2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J525"/>
  <sheetViews>
    <sheetView view="pageBreakPreview" zoomScale="60" zoomScaleNormal="60" workbookViewId="0">
      <selection activeCell="S2" sqref="S2"/>
    </sheetView>
  </sheetViews>
  <sheetFormatPr defaultColWidth="9.109375" defaultRowHeight="13.8" x14ac:dyDescent="0.25"/>
  <cols>
    <col min="1" max="1" width="5.33203125" style="33" customWidth="1"/>
    <col min="2" max="2" width="31.33203125" style="14" customWidth="1"/>
    <col min="3" max="3" width="14.44140625" style="34" customWidth="1"/>
    <col min="4" max="4" width="24.6640625" style="35" hidden="1" customWidth="1"/>
    <col min="5" max="5" width="22.44140625" style="35" customWidth="1"/>
    <col min="6" max="6" width="16.6640625" style="35" customWidth="1"/>
    <col min="7" max="7" width="16.44140625" style="35" customWidth="1"/>
    <col min="8" max="8" width="19.88671875" style="35" customWidth="1"/>
    <col min="9" max="9" width="15.33203125" style="35" customWidth="1"/>
    <col min="10" max="10" width="10.88671875" style="36" customWidth="1"/>
    <col min="11" max="11" width="18.109375" style="35" customWidth="1"/>
    <col min="12" max="12" width="16" style="37" customWidth="1"/>
    <col min="13" max="13" width="18.5546875" style="35" customWidth="1"/>
    <col min="14" max="14" width="16.33203125" style="34" customWidth="1"/>
    <col min="15" max="15" width="15" style="35" customWidth="1"/>
    <col min="16" max="16" width="14.6640625" style="34" customWidth="1"/>
    <col min="17" max="17" width="16.5546875" style="35" customWidth="1"/>
    <col min="18" max="18" width="10.5546875" style="34" customWidth="1"/>
    <col min="19" max="19" width="15.6640625" style="35" customWidth="1"/>
    <col min="20" max="20" width="10" style="36" customWidth="1"/>
    <col min="21" max="21" width="19.5546875" style="35" customWidth="1"/>
    <col min="22" max="22" width="8.33203125" style="36" customWidth="1"/>
    <col min="23" max="23" width="16" style="35" customWidth="1"/>
    <col min="24" max="24" width="10.5546875" style="38" hidden="1" customWidth="1"/>
    <col min="25" max="26" width="0" style="19" hidden="1" customWidth="1"/>
    <col min="27" max="27" width="18.5546875" style="19" hidden="1" customWidth="1"/>
    <col min="28" max="16384" width="9.109375" style="19"/>
  </cols>
  <sheetData>
    <row r="1" spans="1:27" x14ac:dyDescent="0.25">
      <c r="V1" s="213"/>
      <c r="W1" s="213"/>
    </row>
    <row r="2" spans="1:27" x14ac:dyDescent="0.25">
      <c r="V2" s="39"/>
      <c r="W2" s="59"/>
    </row>
    <row r="3" spans="1:27" ht="31.5" customHeight="1" x14ac:dyDescent="0.25">
      <c r="A3" s="217" t="s">
        <v>454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7" ht="31.5" customHeight="1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5" spans="1:27" ht="32.25" customHeight="1" x14ac:dyDescent="0.25">
      <c r="A5" s="218" t="s">
        <v>43</v>
      </c>
      <c r="B5" s="223" t="s">
        <v>44</v>
      </c>
      <c r="C5" s="221" t="s">
        <v>45</v>
      </c>
      <c r="D5" s="219" t="s">
        <v>46</v>
      </c>
      <c r="E5" s="195" t="s">
        <v>47</v>
      </c>
      <c r="F5" s="214" t="s">
        <v>453</v>
      </c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</row>
    <row r="6" spans="1:27" ht="138.75" customHeight="1" x14ac:dyDescent="0.25">
      <c r="A6" s="218"/>
      <c r="B6" s="223"/>
      <c r="C6" s="222"/>
      <c r="D6" s="220"/>
      <c r="E6" s="195"/>
      <c r="F6" s="98" t="s">
        <v>48</v>
      </c>
      <c r="G6" s="98" t="s">
        <v>49</v>
      </c>
      <c r="H6" s="98" t="s">
        <v>50</v>
      </c>
      <c r="I6" s="98" t="s">
        <v>51</v>
      </c>
      <c r="J6" s="215" t="s">
        <v>52</v>
      </c>
      <c r="K6" s="215"/>
      <c r="L6" s="189" t="s">
        <v>53</v>
      </c>
      <c r="M6" s="189"/>
      <c r="N6" s="195" t="s">
        <v>54</v>
      </c>
      <c r="O6" s="195"/>
      <c r="P6" s="195" t="s">
        <v>55</v>
      </c>
      <c r="Q6" s="195"/>
      <c r="R6" s="195" t="s">
        <v>56</v>
      </c>
      <c r="S6" s="195"/>
      <c r="T6" s="195" t="s">
        <v>67</v>
      </c>
      <c r="U6" s="195"/>
      <c r="V6" s="216" t="s">
        <v>57</v>
      </c>
      <c r="W6" s="216"/>
    </row>
    <row r="7" spans="1:27" ht="17.399999999999999" customHeight="1" x14ac:dyDescent="0.25">
      <c r="A7" s="218"/>
      <c r="B7" s="223"/>
      <c r="C7" s="8" t="s">
        <v>26</v>
      </c>
      <c r="D7" s="91" t="s">
        <v>29</v>
      </c>
      <c r="E7" s="98" t="s">
        <v>29</v>
      </c>
      <c r="F7" s="98" t="s">
        <v>29</v>
      </c>
      <c r="G7" s="98" t="s">
        <v>29</v>
      </c>
      <c r="H7" s="98" t="s">
        <v>29</v>
      </c>
      <c r="I7" s="98" t="s">
        <v>29</v>
      </c>
      <c r="J7" s="83" t="s">
        <v>58</v>
      </c>
      <c r="K7" s="98" t="s">
        <v>29</v>
      </c>
      <c r="L7" s="137" t="s">
        <v>26</v>
      </c>
      <c r="M7" s="98" t="s">
        <v>29</v>
      </c>
      <c r="N7" s="108" t="s">
        <v>26</v>
      </c>
      <c r="O7" s="98" t="s">
        <v>29</v>
      </c>
      <c r="P7" s="108" t="s">
        <v>26</v>
      </c>
      <c r="Q7" s="98" t="s">
        <v>29</v>
      </c>
      <c r="R7" s="108" t="s">
        <v>59</v>
      </c>
      <c r="S7" s="98" t="s">
        <v>29</v>
      </c>
      <c r="T7" s="83" t="s">
        <v>58</v>
      </c>
      <c r="U7" s="98" t="s">
        <v>29</v>
      </c>
      <c r="V7" s="83" t="s">
        <v>58</v>
      </c>
      <c r="W7" s="98" t="s">
        <v>29</v>
      </c>
    </row>
    <row r="8" spans="1:27" s="17" customFormat="1" ht="23.4" customHeight="1" x14ac:dyDescent="0.3">
      <c r="A8" s="40"/>
      <c r="B8" s="6">
        <v>2</v>
      </c>
      <c r="C8" s="6">
        <v>3</v>
      </c>
      <c r="D8" s="6"/>
      <c r="E8" s="96">
        <v>4</v>
      </c>
      <c r="F8" s="96">
        <v>5</v>
      </c>
      <c r="G8" s="96">
        <v>6</v>
      </c>
      <c r="H8" s="96">
        <v>7</v>
      </c>
      <c r="I8" s="96">
        <v>8</v>
      </c>
      <c r="J8" s="96">
        <v>9</v>
      </c>
      <c r="K8" s="96">
        <v>10</v>
      </c>
      <c r="L8" s="96">
        <v>11</v>
      </c>
      <c r="M8" s="96">
        <v>12</v>
      </c>
      <c r="N8" s="96">
        <v>13</v>
      </c>
      <c r="O8" s="96">
        <v>14</v>
      </c>
      <c r="P8" s="96">
        <v>15</v>
      </c>
      <c r="Q8" s="96">
        <v>16</v>
      </c>
      <c r="R8" s="96">
        <v>17</v>
      </c>
      <c r="S8" s="96">
        <v>18</v>
      </c>
      <c r="T8" s="109">
        <v>19</v>
      </c>
      <c r="U8" s="109">
        <v>20</v>
      </c>
      <c r="V8" s="109">
        <v>22</v>
      </c>
      <c r="W8" s="109">
        <v>23</v>
      </c>
      <c r="X8" s="41"/>
    </row>
    <row r="9" spans="1:27" s="16" customFormat="1" ht="42" customHeight="1" x14ac:dyDescent="0.3">
      <c r="A9" s="208" t="s">
        <v>61</v>
      </c>
      <c r="B9" s="209"/>
      <c r="C9" s="13">
        <f>C10+C179+C230</f>
        <v>2012918.9</v>
      </c>
      <c r="D9" s="13">
        <f t="shared" ref="D9:I9" si="0">D10+D179+D230</f>
        <v>2459424534.5999999</v>
      </c>
      <c r="E9" s="100">
        <f t="shared" si="0"/>
        <v>1265232073.3</v>
      </c>
      <c r="F9" s="100">
        <f t="shared" si="0"/>
        <v>22964915</v>
      </c>
      <c r="G9" s="100">
        <f t="shared" si="0"/>
        <v>53279354</v>
      </c>
      <c r="H9" s="100">
        <f t="shared" si="0"/>
        <v>17883563.600000001</v>
      </c>
      <c r="I9" s="100">
        <f t="shared" si="0"/>
        <v>4436249.3</v>
      </c>
      <c r="J9" s="100">
        <f t="shared" ref="J9" si="1">J10+J179+J230</f>
        <v>406</v>
      </c>
      <c r="K9" s="100">
        <f t="shared" ref="K9" si="2">K10+K179+K230</f>
        <v>619000000</v>
      </c>
      <c r="L9" s="100">
        <f t="shared" ref="L9" si="3">L10+L179+L230</f>
        <v>113315</v>
      </c>
      <c r="M9" s="100">
        <f t="shared" ref="M9" si="4">M10+M179+M230</f>
        <v>352014640.69999999</v>
      </c>
      <c r="N9" s="100">
        <f t="shared" ref="N9" si="5">N10+N179+N230</f>
        <v>1723</v>
      </c>
      <c r="O9" s="100">
        <f t="shared" ref="O9" si="6">O10+O179+O230</f>
        <v>2786237</v>
      </c>
      <c r="P9" s="100">
        <f t="shared" ref="P9" si="7">P10+P179+P230</f>
        <v>91908.9</v>
      </c>
      <c r="Q9" s="100">
        <f t="shared" ref="Q9" si="8">Q10+Q179+Q230</f>
        <v>134937075.80000001</v>
      </c>
      <c r="R9" s="100">
        <f t="shared" ref="R9" si="9">R10+R179+R230</f>
        <v>2507.3000000000002</v>
      </c>
      <c r="S9" s="100">
        <f t="shared" ref="S9" si="10">S10+S179+S230</f>
        <v>8765784.1999999993</v>
      </c>
      <c r="T9" s="100">
        <f t="shared" ref="T9" si="11">T10+T179+T230</f>
        <v>228</v>
      </c>
      <c r="U9" s="100">
        <f t="shared" ref="U9" si="12">U10+U179+U230</f>
        <v>23140402.600000001</v>
      </c>
      <c r="V9" s="100">
        <f t="shared" ref="V9" si="13">V10+V179+V230</f>
        <v>620</v>
      </c>
      <c r="W9" s="100">
        <f t="shared" ref="W9" si="14">W10+W179+W230</f>
        <v>26023851.300000001</v>
      </c>
      <c r="X9" s="42"/>
      <c r="AA9" s="43" t="e">
        <f>F9+G9+H9+I9+K9+M9+O9+Q9+S9+U9+#REF!+#REF!+W9</f>
        <v>#REF!</v>
      </c>
    </row>
    <row r="10" spans="1:27" s="1" customFormat="1" ht="36" customHeight="1" x14ac:dyDescent="0.3">
      <c r="A10" s="210" t="s">
        <v>62</v>
      </c>
      <c r="B10" s="211"/>
      <c r="C10" s="44">
        <f t="shared" ref="C10:W10" si="15">SUM(C11:C178)</f>
        <v>951035.1</v>
      </c>
      <c r="D10" s="45">
        <f t="shared" si="15"/>
        <v>1198602973.4400001</v>
      </c>
      <c r="E10" s="102">
        <f>SUM(E11:E178)</f>
        <v>490092149.14999998</v>
      </c>
      <c r="F10" s="102">
        <f t="shared" si="15"/>
        <v>1683580.5</v>
      </c>
      <c r="G10" s="102">
        <f t="shared" si="15"/>
        <v>791904.45</v>
      </c>
      <c r="H10" s="102">
        <f t="shared" si="15"/>
        <v>852821.16</v>
      </c>
      <c r="I10" s="102">
        <f t="shared" si="15"/>
        <v>172269.84</v>
      </c>
      <c r="J10" s="101">
        <f t="shared" si="15"/>
        <v>263</v>
      </c>
      <c r="K10" s="102">
        <f t="shared" si="15"/>
        <v>399100000</v>
      </c>
      <c r="L10" s="150">
        <f t="shared" si="15"/>
        <v>21744</v>
      </c>
      <c r="M10" s="102">
        <f t="shared" si="15"/>
        <v>66880055.200000003</v>
      </c>
      <c r="N10" s="100">
        <f t="shared" si="15"/>
        <v>495</v>
      </c>
      <c r="O10" s="102">
        <f t="shared" si="15"/>
        <v>691290.88</v>
      </c>
      <c r="P10" s="100">
        <f t="shared" si="15"/>
        <v>2265</v>
      </c>
      <c r="Q10" s="102">
        <f t="shared" si="15"/>
        <v>2790002.44</v>
      </c>
      <c r="R10" s="100">
        <f t="shared" si="15"/>
        <v>0</v>
      </c>
      <c r="S10" s="102">
        <f t="shared" si="15"/>
        <v>0</v>
      </c>
      <c r="T10" s="101">
        <f t="shared" si="15"/>
        <v>95</v>
      </c>
      <c r="U10" s="102">
        <f t="shared" si="15"/>
        <v>7008839.4900000002</v>
      </c>
      <c r="V10" s="101">
        <f t="shared" si="15"/>
        <v>291</v>
      </c>
      <c r="W10" s="102">
        <f t="shared" si="15"/>
        <v>10121385.189999999</v>
      </c>
      <c r="X10" s="46"/>
    </row>
    <row r="11" spans="1:27" s="1" customFormat="1" ht="36" customHeight="1" x14ac:dyDescent="0.3">
      <c r="A11" s="92">
        <v>1</v>
      </c>
      <c r="B11" s="5" t="s">
        <v>68</v>
      </c>
      <c r="C11" s="4">
        <f>SUM('Прил.1.1 -перечень МКД'!H19)</f>
        <v>540.20000000000005</v>
      </c>
      <c r="D11" s="3">
        <f>SUM('Прил.1.1 -перечень МКД'!I19*3.9*31+'Прил.1.1 -перечень МКД'!I19*4.13*318)</f>
        <v>704211.84</v>
      </c>
      <c r="E11" s="98">
        <f>F11+G11+H11+I11+K11+M11+O11+Q11+S11+U11+W11</f>
        <v>45376.800000000003</v>
      </c>
      <c r="F11" s="97">
        <v>0</v>
      </c>
      <c r="G11" s="97">
        <v>0</v>
      </c>
      <c r="H11" s="97">
        <v>0</v>
      </c>
      <c r="I11" s="97">
        <v>0</v>
      </c>
      <c r="J11" s="114">
        <v>0</v>
      </c>
      <c r="K11" s="97">
        <v>0</v>
      </c>
      <c r="L11" s="79">
        <v>0</v>
      </c>
      <c r="M11" s="97">
        <v>0</v>
      </c>
      <c r="N11" s="95">
        <v>0</v>
      </c>
      <c r="O11" s="97">
        <v>0</v>
      </c>
      <c r="P11" s="95">
        <v>0</v>
      </c>
      <c r="Q11" s="97">
        <v>0</v>
      </c>
      <c r="R11" s="95">
        <v>0</v>
      </c>
      <c r="S11" s="97">
        <v>0</v>
      </c>
      <c r="T11" s="114">
        <v>1</v>
      </c>
      <c r="U11" s="97">
        <v>45376.800000000003</v>
      </c>
      <c r="V11" s="114">
        <v>0</v>
      </c>
      <c r="W11" s="97">
        <f t="shared" ref="W11:W17" si="16">(F11+G11+H11+I11+K11+M11+O11+Q11+S11)*0.0214</f>
        <v>0</v>
      </c>
      <c r="X11" s="46"/>
    </row>
    <row r="12" spans="1:27" s="1" customFormat="1" ht="36" customHeight="1" x14ac:dyDescent="0.3">
      <c r="A12" s="92">
        <v>2</v>
      </c>
      <c r="B12" s="5" t="s">
        <v>71</v>
      </c>
      <c r="C12" s="4">
        <f>SUM('Прил.1.1 -перечень МКД'!H20)</f>
        <v>221.2</v>
      </c>
      <c r="D12" s="3">
        <f>SUM('Прил.1.1 -перечень МКД'!I20*3.9*31+'Прил.1.1 -перечень МКД'!I20*4.13*318)</f>
        <v>281111.03999999998</v>
      </c>
      <c r="E12" s="98">
        <f t="shared" ref="E12:E75" si="17">F12+G12+H12+I12+K12+M12+O12+Q12+S12+U12+W12</f>
        <v>7520.8</v>
      </c>
      <c r="F12" s="97">
        <v>0</v>
      </c>
      <c r="G12" s="97">
        <v>0</v>
      </c>
      <c r="H12" s="97">
        <v>0</v>
      </c>
      <c r="I12" s="97">
        <v>0</v>
      </c>
      <c r="J12" s="114">
        <v>0</v>
      </c>
      <c r="K12" s="97">
        <v>0</v>
      </c>
      <c r="L12" s="79">
        <v>0</v>
      </c>
      <c r="M12" s="97">
        <v>0</v>
      </c>
      <c r="N12" s="95">
        <v>0</v>
      </c>
      <c r="O12" s="97">
        <v>0</v>
      </c>
      <c r="P12" s="95">
        <v>0</v>
      </c>
      <c r="Q12" s="97">
        <v>0</v>
      </c>
      <c r="R12" s="95">
        <v>0</v>
      </c>
      <c r="S12" s="97">
        <v>0</v>
      </c>
      <c r="T12" s="114">
        <v>1</v>
      </c>
      <c r="U12" s="97">
        <f>C12*34</f>
        <v>7520.8</v>
      </c>
      <c r="V12" s="114">
        <v>0</v>
      </c>
      <c r="W12" s="97">
        <f t="shared" si="16"/>
        <v>0</v>
      </c>
      <c r="X12" s="46"/>
    </row>
    <row r="13" spans="1:27" s="1" customFormat="1" ht="36" customHeight="1" x14ac:dyDescent="0.3">
      <c r="A13" s="92">
        <v>3</v>
      </c>
      <c r="B13" s="5" t="s">
        <v>72</v>
      </c>
      <c r="C13" s="4">
        <f>SUM('Прил.1.1 -перечень МКД'!H21)</f>
        <v>243.5</v>
      </c>
      <c r="D13" s="3">
        <f>SUM('Прил.1.1 -перечень МКД'!I21*3.9*31+'Прил.1.1 -перечень МКД'!I21*4.13*318)</f>
        <v>315532.79999999999</v>
      </c>
      <c r="E13" s="98">
        <f t="shared" si="17"/>
        <v>10470.5</v>
      </c>
      <c r="F13" s="97">
        <v>0</v>
      </c>
      <c r="G13" s="97">
        <v>0</v>
      </c>
      <c r="H13" s="97">
        <v>0</v>
      </c>
      <c r="I13" s="97">
        <v>0</v>
      </c>
      <c r="J13" s="114">
        <v>0</v>
      </c>
      <c r="K13" s="97">
        <v>0</v>
      </c>
      <c r="L13" s="79">
        <v>0</v>
      </c>
      <c r="M13" s="97">
        <v>0</v>
      </c>
      <c r="N13" s="95">
        <v>0</v>
      </c>
      <c r="O13" s="97">
        <v>0</v>
      </c>
      <c r="P13" s="95">
        <v>0</v>
      </c>
      <c r="Q13" s="97">
        <v>0</v>
      </c>
      <c r="R13" s="95">
        <v>0</v>
      </c>
      <c r="S13" s="97">
        <v>0</v>
      </c>
      <c r="T13" s="114">
        <v>1</v>
      </c>
      <c r="U13" s="97">
        <v>10470.5</v>
      </c>
      <c r="V13" s="114">
        <v>0</v>
      </c>
      <c r="W13" s="97">
        <f t="shared" si="16"/>
        <v>0</v>
      </c>
      <c r="X13" s="46"/>
    </row>
    <row r="14" spans="1:27" s="1" customFormat="1" ht="36" customHeight="1" x14ac:dyDescent="0.3">
      <c r="A14" s="92">
        <v>4</v>
      </c>
      <c r="B14" s="5" t="s">
        <v>69</v>
      </c>
      <c r="C14" s="4">
        <f>SUM('Прил.1.1 -перечень МКД'!H22)</f>
        <v>244.4</v>
      </c>
      <c r="D14" s="3">
        <f>SUM('Прил.1.1 -перечень МКД'!I22*3.9*31+'Прил.1.1 -перечень МКД'!I22*4.13*318)</f>
        <v>316967.03999999998</v>
      </c>
      <c r="E14" s="98">
        <f t="shared" si="17"/>
        <v>10509.2</v>
      </c>
      <c r="F14" s="97">
        <v>0</v>
      </c>
      <c r="G14" s="97">
        <v>0</v>
      </c>
      <c r="H14" s="97">
        <v>0</v>
      </c>
      <c r="I14" s="97">
        <v>0</v>
      </c>
      <c r="J14" s="114">
        <v>0</v>
      </c>
      <c r="K14" s="97">
        <v>0</v>
      </c>
      <c r="L14" s="79">
        <v>0</v>
      </c>
      <c r="M14" s="97">
        <v>0</v>
      </c>
      <c r="N14" s="95">
        <v>0</v>
      </c>
      <c r="O14" s="97">
        <v>0</v>
      </c>
      <c r="P14" s="95">
        <v>0</v>
      </c>
      <c r="Q14" s="97">
        <v>0</v>
      </c>
      <c r="R14" s="95">
        <v>0</v>
      </c>
      <c r="S14" s="97">
        <v>0</v>
      </c>
      <c r="T14" s="114">
        <v>1</v>
      </c>
      <c r="U14" s="97">
        <v>10509.2</v>
      </c>
      <c r="V14" s="114">
        <v>0</v>
      </c>
      <c r="W14" s="97">
        <f t="shared" si="16"/>
        <v>0</v>
      </c>
      <c r="X14" s="46"/>
    </row>
    <row r="15" spans="1:27" s="1" customFormat="1" ht="36" customHeight="1" x14ac:dyDescent="0.3">
      <c r="A15" s="92">
        <v>5</v>
      </c>
      <c r="B15" s="5" t="s">
        <v>70</v>
      </c>
      <c r="C15" s="4">
        <f>SUM('Прил.1.1 -перечень МКД'!H23)</f>
        <v>240.9</v>
      </c>
      <c r="D15" s="3">
        <f>SUM('Прил.1.1 -перечень МКД'!I23*3.9*31+'Прил.1.1 -перечень МКД'!I23*4.13*318)</f>
        <v>309795.84000000003</v>
      </c>
      <c r="E15" s="98">
        <f t="shared" si="17"/>
        <v>10358.700000000001</v>
      </c>
      <c r="F15" s="97">
        <v>0</v>
      </c>
      <c r="G15" s="97">
        <v>0</v>
      </c>
      <c r="H15" s="97">
        <v>0</v>
      </c>
      <c r="I15" s="97">
        <v>0</v>
      </c>
      <c r="J15" s="114">
        <v>0</v>
      </c>
      <c r="K15" s="97">
        <v>0</v>
      </c>
      <c r="L15" s="79">
        <v>0</v>
      </c>
      <c r="M15" s="97">
        <v>0</v>
      </c>
      <c r="N15" s="95">
        <v>0</v>
      </c>
      <c r="O15" s="97">
        <v>0</v>
      </c>
      <c r="P15" s="95">
        <v>0</v>
      </c>
      <c r="Q15" s="97">
        <v>0</v>
      </c>
      <c r="R15" s="95">
        <v>0</v>
      </c>
      <c r="S15" s="97">
        <v>0</v>
      </c>
      <c r="T15" s="114">
        <v>1</v>
      </c>
      <c r="U15" s="97">
        <v>10358.700000000001</v>
      </c>
      <c r="V15" s="114">
        <v>0</v>
      </c>
      <c r="W15" s="97">
        <f t="shared" si="16"/>
        <v>0</v>
      </c>
      <c r="X15" s="46"/>
    </row>
    <row r="16" spans="1:27" s="1" customFormat="1" ht="36" customHeight="1" x14ac:dyDescent="0.3">
      <c r="A16" s="92">
        <v>6</v>
      </c>
      <c r="B16" s="5" t="s">
        <v>73</v>
      </c>
      <c r="C16" s="4">
        <f>SUM('Прил.1.1 -перечень МКД'!H24)</f>
        <v>3275</v>
      </c>
      <c r="D16" s="3">
        <f>SUM('Прил.1.1 -перечень МКД'!I24*3.9*31+'Прил.1.1 -перечень МКД'!I24*4.13*318)</f>
        <v>4309891.2</v>
      </c>
      <c r="E16" s="98">
        <f t="shared" si="17"/>
        <v>3628846.76</v>
      </c>
      <c r="F16" s="97">
        <v>0</v>
      </c>
      <c r="G16" s="97">
        <v>0</v>
      </c>
      <c r="H16" s="97">
        <v>0</v>
      </c>
      <c r="I16" s="97">
        <v>0</v>
      </c>
      <c r="J16" s="114">
        <v>0</v>
      </c>
      <c r="K16" s="97">
        <v>0</v>
      </c>
      <c r="L16" s="79">
        <v>1158</v>
      </c>
      <c r="M16" s="97">
        <v>3414942</v>
      </c>
      <c r="N16" s="95">
        <v>0</v>
      </c>
      <c r="O16" s="97">
        <v>0</v>
      </c>
      <c r="P16" s="95">
        <v>0</v>
      </c>
      <c r="Q16" s="97">
        <v>0</v>
      </c>
      <c r="R16" s="95">
        <v>0</v>
      </c>
      <c r="S16" s="97">
        <v>0</v>
      </c>
      <c r="T16" s="114">
        <v>1</v>
      </c>
      <c r="U16" s="97">
        <v>140825</v>
      </c>
      <c r="V16" s="114">
        <v>1</v>
      </c>
      <c r="W16" s="97">
        <f t="shared" si="16"/>
        <v>73079.759999999995</v>
      </c>
      <c r="X16" s="47" t="e">
        <f>K16*#REF!/#REF!</f>
        <v>#REF!</v>
      </c>
    </row>
    <row r="17" spans="1:24" s="1" customFormat="1" ht="36" customHeight="1" x14ac:dyDescent="0.3">
      <c r="A17" s="92">
        <v>7</v>
      </c>
      <c r="B17" s="5" t="s">
        <v>74</v>
      </c>
      <c r="C17" s="4">
        <f>SUM('Прил.1.1 -перечень МКД'!H25)</f>
        <v>721.9</v>
      </c>
      <c r="D17" s="3">
        <f>SUM('Прил.1.1 -перечень МКД'!I25*3.9*31+'Прил.1.1 -перечень МКД'!I25*4.13*318)</f>
        <v>909308.16</v>
      </c>
      <c r="E17" s="98">
        <f t="shared" si="17"/>
        <v>808851.21</v>
      </c>
      <c r="F17" s="97">
        <v>0</v>
      </c>
      <c r="G17" s="97">
        <v>791904.45</v>
      </c>
      <c r="H17" s="97">
        <v>0</v>
      </c>
      <c r="I17" s="97">
        <v>0</v>
      </c>
      <c r="J17" s="114">
        <v>0</v>
      </c>
      <c r="K17" s="97">
        <v>0</v>
      </c>
      <c r="L17" s="79">
        <v>0</v>
      </c>
      <c r="M17" s="97">
        <v>0</v>
      </c>
      <c r="N17" s="95">
        <v>0</v>
      </c>
      <c r="O17" s="97">
        <v>0</v>
      </c>
      <c r="P17" s="95">
        <v>0</v>
      </c>
      <c r="Q17" s="97">
        <v>0</v>
      </c>
      <c r="R17" s="95">
        <v>0</v>
      </c>
      <c r="S17" s="97">
        <v>0</v>
      </c>
      <c r="T17" s="114">
        <v>0</v>
      </c>
      <c r="U17" s="97">
        <v>0</v>
      </c>
      <c r="V17" s="114">
        <v>1</v>
      </c>
      <c r="W17" s="97">
        <f t="shared" si="16"/>
        <v>16946.759999999998</v>
      </c>
      <c r="X17" s="47" t="e">
        <f>K17*#REF!/#REF!</f>
        <v>#REF!</v>
      </c>
    </row>
    <row r="18" spans="1:24" s="1" customFormat="1" ht="36" customHeight="1" x14ac:dyDescent="0.3">
      <c r="A18" s="92">
        <v>8</v>
      </c>
      <c r="B18" s="5" t="s">
        <v>302</v>
      </c>
      <c r="C18" s="4">
        <f>SUM('Прил.1.1 -перечень МКД'!H26)</f>
        <v>910</v>
      </c>
      <c r="D18" s="3">
        <f>SUM('Прил.1.1 -перечень МКД'!I26*3.9*31+'Прил.1.1 -перечень МКД'!I26*4.13*318)</f>
        <v>1201893.1200000001</v>
      </c>
      <c r="E18" s="98">
        <f t="shared" si="17"/>
        <v>39130</v>
      </c>
      <c r="F18" s="97">
        <v>0</v>
      </c>
      <c r="G18" s="97">
        <v>0</v>
      </c>
      <c r="H18" s="97">
        <v>0</v>
      </c>
      <c r="I18" s="97">
        <v>0</v>
      </c>
      <c r="J18" s="114">
        <v>0</v>
      </c>
      <c r="K18" s="97">
        <v>0</v>
      </c>
      <c r="L18" s="79">
        <v>0</v>
      </c>
      <c r="M18" s="97">
        <v>0</v>
      </c>
      <c r="N18" s="95">
        <v>0</v>
      </c>
      <c r="O18" s="97">
        <v>0</v>
      </c>
      <c r="P18" s="95">
        <v>0</v>
      </c>
      <c r="Q18" s="97">
        <v>0</v>
      </c>
      <c r="R18" s="95">
        <v>0</v>
      </c>
      <c r="S18" s="97">
        <v>0</v>
      </c>
      <c r="T18" s="114">
        <v>1</v>
      </c>
      <c r="U18" s="97">
        <v>39130</v>
      </c>
      <c r="V18" s="114">
        <v>0</v>
      </c>
      <c r="W18" s="97">
        <v>0</v>
      </c>
      <c r="X18" s="47"/>
    </row>
    <row r="19" spans="1:24" s="1" customFormat="1" ht="36" customHeight="1" x14ac:dyDescent="0.3">
      <c r="A19" s="92">
        <v>9</v>
      </c>
      <c r="B19" s="5" t="s">
        <v>80</v>
      </c>
      <c r="C19" s="4">
        <f>SUM('Прил.1.1 -перечень МКД'!H27)</f>
        <v>3669.6</v>
      </c>
      <c r="D19" s="3">
        <f>SUM('Прил.1.1 -перечень МКД'!I27*3.9*31+'Прил.1.1 -перечень МКД'!I27*4.13*318)</f>
        <v>4837691.5199999996</v>
      </c>
      <c r="E19" s="98">
        <f t="shared" si="17"/>
        <v>157792.79999999999</v>
      </c>
      <c r="F19" s="97">
        <v>0</v>
      </c>
      <c r="G19" s="97">
        <v>0</v>
      </c>
      <c r="H19" s="97">
        <v>0</v>
      </c>
      <c r="I19" s="97">
        <v>0</v>
      </c>
      <c r="J19" s="114">
        <v>0</v>
      </c>
      <c r="K19" s="97">
        <v>0</v>
      </c>
      <c r="L19" s="79">
        <v>0</v>
      </c>
      <c r="M19" s="97">
        <v>0</v>
      </c>
      <c r="N19" s="95">
        <v>0</v>
      </c>
      <c r="O19" s="97">
        <v>0</v>
      </c>
      <c r="P19" s="95">
        <v>0</v>
      </c>
      <c r="Q19" s="97">
        <v>0</v>
      </c>
      <c r="R19" s="95">
        <v>0</v>
      </c>
      <c r="S19" s="97">
        <v>0</v>
      </c>
      <c r="T19" s="114">
        <v>1</v>
      </c>
      <c r="U19" s="97">
        <v>157792.79999999999</v>
      </c>
      <c r="V19" s="114">
        <v>0</v>
      </c>
      <c r="W19" s="97">
        <v>0</v>
      </c>
      <c r="X19" s="47" t="e">
        <f>K19*#REF!/#REF!</f>
        <v>#REF!</v>
      </c>
    </row>
    <row r="20" spans="1:24" s="1" customFormat="1" ht="36" customHeight="1" x14ac:dyDescent="0.3">
      <c r="A20" s="92">
        <v>10</v>
      </c>
      <c r="B20" s="5" t="s">
        <v>79</v>
      </c>
      <c r="C20" s="4">
        <f>SUM('Прил.1.1 -перечень МКД'!H28)</f>
        <v>1184.2</v>
      </c>
      <c r="D20" s="3">
        <f>SUM('Прил.1.1 -перечень МКД'!I28*3.9*31+'Прил.1.1 -перечень МКД'!I28*4.13*318)</f>
        <v>1484438.4</v>
      </c>
      <c r="E20" s="98">
        <f t="shared" si="17"/>
        <v>40262.800000000003</v>
      </c>
      <c r="F20" s="97">
        <v>0</v>
      </c>
      <c r="G20" s="97">
        <v>0</v>
      </c>
      <c r="H20" s="97">
        <v>0</v>
      </c>
      <c r="I20" s="97">
        <v>0</v>
      </c>
      <c r="J20" s="114">
        <v>0</v>
      </c>
      <c r="K20" s="97">
        <v>0</v>
      </c>
      <c r="L20" s="79">
        <v>0</v>
      </c>
      <c r="M20" s="97">
        <v>0</v>
      </c>
      <c r="N20" s="95">
        <v>0</v>
      </c>
      <c r="O20" s="97">
        <v>0</v>
      </c>
      <c r="P20" s="95">
        <v>0</v>
      </c>
      <c r="Q20" s="97">
        <v>0</v>
      </c>
      <c r="R20" s="95">
        <v>0</v>
      </c>
      <c r="S20" s="97">
        <v>0</v>
      </c>
      <c r="T20" s="114">
        <v>1</v>
      </c>
      <c r="U20" s="97">
        <v>40262.800000000003</v>
      </c>
      <c r="V20" s="114">
        <v>0</v>
      </c>
      <c r="W20" s="97">
        <v>0</v>
      </c>
      <c r="X20" s="47" t="e">
        <f>K20*#REF!/#REF!</f>
        <v>#REF!</v>
      </c>
    </row>
    <row r="21" spans="1:24" s="1" customFormat="1" ht="36" customHeight="1" x14ac:dyDescent="0.3">
      <c r="A21" s="92">
        <v>11</v>
      </c>
      <c r="B21" s="5" t="s">
        <v>78</v>
      </c>
      <c r="C21" s="4">
        <f>SUM('Прил.1.1 -перечень МКД'!H29)</f>
        <v>733.6</v>
      </c>
      <c r="D21" s="3">
        <f>SUM('Прил.1.1 -перечень МКД'!I29*3.9*31+'Прил.1.1 -перечень МКД'!I29*4.13*318)</f>
        <v>926519.04</v>
      </c>
      <c r="E21" s="98">
        <f t="shared" si="17"/>
        <v>31544.799999999999</v>
      </c>
      <c r="F21" s="97">
        <v>0</v>
      </c>
      <c r="G21" s="97">
        <v>0</v>
      </c>
      <c r="H21" s="97">
        <v>0</v>
      </c>
      <c r="I21" s="97">
        <v>0</v>
      </c>
      <c r="J21" s="114">
        <v>0</v>
      </c>
      <c r="K21" s="97">
        <v>0</v>
      </c>
      <c r="L21" s="79">
        <v>0</v>
      </c>
      <c r="M21" s="97">
        <v>0</v>
      </c>
      <c r="N21" s="95">
        <v>0</v>
      </c>
      <c r="O21" s="97">
        <v>0</v>
      </c>
      <c r="P21" s="95">
        <v>0</v>
      </c>
      <c r="Q21" s="97">
        <v>0</v>
      </c>
      <c r="R21" s="95">
        <v>0</v>
      </c>
      <c r="S21" s="97">
        <v>0</v>
      </c>
      <c r="T21" s="114">
        <v>1</v>
      </c>
      <c r="U21" s="98">
        <v>31544.799999999999</v>
      </c>
      <c r="V21" s="114">
        <v>0</v>
      </c>
      <c r="W21" s="97">
        <f>(F21+G21+H21+I21+K21+M21+O21+Q21+S21)*0.0214</f>
        <v>0</v>
      </c>
      <c r="X21" s="47" t="e">
        <f>K21*#REF!/#REF!</f>
        <v>#REF!</v>
      </c>
    </row>
    <row r="22" spans="1:24" s="1" customFormat="1" ht="36" customHeight="1" x14ac:dyDescent="0.3">
      <c r="A22" s="92">
        <v>12</v>
      </c>
      <c r="B22" s="5" t="s">
        <v>81</v>
      </c>
      <c r="C22" s="4">
        <f>SUM('Прил.1.1 -перечень МКД'!H30)</f>
        <v>797.9</v>
      </c>
      <c r="D22" s="3">
        <f>SUM('Прил.1.1 -перечень МКД'!I30*3.9*31+'Прил.1.1 -перечень МКД'!I30*4.13*318)</f>
        <v>1009704.96</v>
      </c>
      <c r="E22" s="98">
        <f t="shared" si="17"/>
        <v>34309.699999999997</v>
      </c>
      <c r="F22" s="97">
        <v>0</v>
      </c>
      <c r="G22" s="97">
        <v>0</v>
      </c>
      <c r="H22" s="97">
        <v>0</v>
      </c>
      <c r="I22" s="97">
        <v>0</v>
      </c>
      <c r="J22" s="114">
        <v>0</v>
      </c>
      <c r="K22" s="97">
        <v>0</v>
      </c>
      <c r="L22" s="79">
        <v>0</v>
      </c>
      <c r="M22" s="97">
        <v>0</v>
      </c>
      <c r="N22" s="95">
        <v>0</v>
      </c>
      <c r="O22" s="97">
        <v>0</v>
      </c>
      <c r="P22" s="95">
        <v>0</v>
      </c>
      <c r="Q22" s="97">
        <v>0</v>
      </c>
      <c r="R22" s="95">
        <v>0</v>
      </c>
      <c r="S22" s="97">
        <v>0</v>
      </c>
      <c r="T22" s="114">
        <v>1</v>
      </c>
      <c r="U22" s="98">
        <v>34309.699999999997</v>
      </c>
      <c r="V22" s="114">
        <v>0</v>
      </c>
      <c r="W22" s="97">
        <f>(F22+G22+H22+I22+K22+M22+O22+Q22+S22)*0.0214</f>
        <v>0</v>
      </c>
      <c r="X22" s="47" t="e">
        <f>K22*#REF!/#REF!</f>
        <v>#REF!</v>
      </c>
    </row>
    <row r="23" spans="1:24" s="1" customFormat="1" ht="36" customHeight="1" x14ac:dyDescent="0.3">
      <c r="A23" s="92">
        <v>13</v>
      </c>
      <c r="B23" s="5" t="s">
        <v>82</v>
      </c>
      <c r="C23" s="4">
        <f>SUM('Прил.1.1 -перечень МКД'!H31)</f>
        <v>3044.9</v>
      </c>
      <c r="D23" s="3">
        <f>SUM('Прил.1.1 -перечень МКД'!I31*3.9*31+'Прил.1.1 -перечень МКД'!I31*4.13*318)</f>
        <v>3924080.6400000001</v>
      </c>
      <c r="E23" s="98">
        <f t="shared" si="17"/>
        <v>155289.9</v>
      </c>
      <c r="F23" s="97">
        <v>0</v>
      </c>
      <c r="G23" s="97">
        <v>0</v>
      </c>
      <c r="H23" s="97">
        <v>0</v>
      </c>
      <c r="I23" s="97">
        <v>0</v>
      </c>
      <c r="J23" s="114">
        <v>0</v>
      </c>
      <c r="K23" s="97">
        <v>0</v>
      </c>
      <c r="L23" s="79">
        <v>0</v>
      </c>
      <c r="M23" s="97">
        <v>0</v>
      </c>
      <c r="N23" s="95">
        <v>0</v>
      </c>
      <c r="O23" s="97">
        <v>0</v>
      </c>
      <c r="P23" s="95">
        <v>0</v>
      </c>
      <c r="Q23" s="97">
        <v>0</v>
      </c>
      <c r="R23" s="95">
        <v>0</v>
      </c>
      <c r="S23" s="97">
        <v>0</v>
      </c>
      <c r="T23" s="114">
        <v>1</v>
      </c>
      <c r="U23" s="97">
        <v>155289.9</v>
      </c>
      <c r="V23" s="114">
        <v>0</v>
      </c>
      <c r="W23" s="97">
        <f>(F23+G23+H23+I23+K23+M23+O23+Q23+S23)*0.0214</f>
        <v>0</v>
      </c>
      <c r="X23" s="47" t="e">
        <f>K23*#REF!/#REF!</f>
        <v>#REF!</v>
      </c>
    </row>
    <row r="24" spans="1:24" s="1" customFormat="1" ht="36" customHeight="1" x14ac:dyDescent="0.3">
      <c r="A24" s="92">
        <v>14</v>
      </c>
      <c r="B24" s="48" t="s">
        <v>83</v>
      </c>
      <c r="C24" s="4">
        <f>SUM('Прил.1.1 -перечень МКД'!H32)</f>
        <v>6370.9</v>
      </c>
      <c r="D24" s="3">
        <f>SUM('Прил.1.1 -перечень МКД'!I32*3.9*31+'Прил.1.1 -перечень МКД'!I32*4.13*318)</f>
        <v>8271262.0800000001</v>
      </c>
      <c r="E24" s="98">
        <f t="shared" si="17"/>
        <v>5641526.2300000004</v>
      </c>
      <c r="F24" s="97">
        <v>0</v>
      </c>
      <c r="G24" s="97">
        <v>0</v>
      </c>
      <c r="H24" s="97">
        <v>0</v>
      </c>
      <c r="I24" s="97">
        <v>0</v>
      </c>
      <c r="J24" s="114">
        <v>0</v>
      </c>
      <c r="K24" s="97">
        <v>0</v>
      </c>
      <c r="L24" s="79">
        <v>1782</v>
      </c>
      <c r="M24" s="97">
        <v>5255118</v>
      </c>
      <c r="N24" s="95">
        <v>0</v>
      </c>
      <c r="O24" s="97">
        <v>0</v>
      </c>
      <c r="P24" s="95">
        <v>0</v>
      </c>
      <c r="Q24" s="97">
        <v>0</v>
      </c>
      <c r="R24" s="95">
        <v>0</v>
      </c>
      <c r="S24" s="97">
        <v>0</v>
      </c>
      <c r="T24" s="114">
        <v>1</v>
      </c>
      <c r="U24" s="97">
        <v>273948.7</v>
      </c>
      <c r="V24" s="114">
        <v>1</v>
      </c>
      <c r="W24" s="97">
        <f>(F24+G24+H24+I24+K24+M24+O24+Q24+S24)*0.0214</f>
        <v>112459.53</v>
      </c>
      <c r="X24" s="47" t="e">
        <f>K24*#REF!/#REF!</f>
        <v>#REF!</v>
      </c>
    </row>
    <row r="25" spans="1:24" s="1" customFormat="1" ht="36" customHeight="1" x14ac:dyDescent="0.3">
      <c r="A25" s="92">
        <v>15</v>
      </c>
      <c r="B25" s="5" t="s">
        <v>84</v>
      </c>
      <c r="C25" s="4">
        <f>SUM('Прил.1.1 -перечень МКД'!H33)</f>
        <v>401</v>
      </c>
      <c r="D25" s="3">
        <f>SUM('Прил.1.1 -перечень МКД'!I33*3.9*31+'Прил.1.1 -перечень МКД'!I33*4.13*318)</f>
        <v>516326.40000000002</v>
      </c>
      <c r="E25" s="98">
        <f t="shared" si="17"/>
        <v>17243</v>
      </c>
      <c r="F25" s="97">
        <v>0</v>
      </c>
      <c r="G25" s="97">
        <v>0</v>
      </c>
      <c r="H25" s="97">
        <v>0</v>
      </c>
      <c r="I25" s="97">
        <v>0</v>
      </c>
      <c r="J25" s="114">
        <v>0</v>
      </c>
      <c r="K25" s="97">
        <v>0</v>
      </c>
      <c r="L25" s="79">
        <v>0</v>
      </c>
      <c r="M25" s="97">
        <v>0</v>
      </c>
      <c r="N25" s="95">
        <v>0</v>
      </c>
      <c r="O25" s="97">
        <v>0</v>
      </c>
      <c r="P25" s="95">
        <v>0</v>
      </c>
      <c r="Q25" s="97">
        <v>0</v>
      </c>
      <c r="R25" s="95">
        <v>0</v>
      </c>
      <c r="S25" s="97">
        <v>0</v>
      </c>
      <c r="T25" s="114">
        <v>1</v>
      </c>
      <c r="U25" s="97">
        <v>17243</v>
      </c>
      <c r="V25" s="114">
        <v>0</v>
      </c>
      <c r="W25" s="97">
        <v>0</v>
      </c>
      <c r="X25" s="47" t="e">
        <f>K25*#REF!/#REF!</f>
        <v>#REF!</v>
      </c>
    </row>
    <row r="26" spans="1:24" s="1" customFormat="1" ht="36" customHeight="1" x14ac:dyDescent="0.3">
      <c r="A26" s="92">
        <v>16</v>
      </c>
      <c r="B26" s="5" t="s">
        <v>85</v>
      </c>
      <c r="C26" s="4">
        <f>SUM('Прил.1.1 -перечень МКД'!H34)</f>
        <v>2692.4</v>
      </c>
      <c r="D26" s="3">
        <f>SUM('Прил.1.1 -перечень МКД'!I34*3.9*31+'Прил.1.1 -перечень МКД'!I34*4.13*318)</f>
        <v>3499545.6</v>
      </c>
      <c r="E26" s="98">
        <f t="shared" si="17"/>
        <v>3203184.52</v>
      </c>
      <c r="F26" s="97">
        <v>0</v>
      </c>
      <c r="G26" s="97">
        <v>0</v>
      </c>
      <c r="H26" s="97">
        <v>0</v>
      </c>
      <c r="I26" s="97">
        <v>0</v>
      </c>
      <c r="J26" s="114">
        <v>0</v>
      </c>
      <c r="K26" s="97">
        <v>0</v>
      </c>
      <c r="L26" s="79">
        <v>1025</v>
      </c>
      <c r="M26" s="97">
        <v>3022725</v>
      </c>
      <c r="N26" s="95">
        <v>0</v>
      </c>
      <c r="O26" s="97">
        <v>0</v>
      </c>
      <c r="P26" s="95">
        <v>0</v>
      </c>
      <c r="Q26" s="97">
        <v>0</v>
      </c>
      <c r="R26" s="95">
        <v>0</v>
      </c>
      <c r="S26" s="97">
        <v>0</v>
      </c>
      <c r="T26" s="114">
        <v>1</v>
      </c>
      <c r="U26" s="97">
        <v>115773.2</v>
      </c>
      <c r="V26" s="114">
        <v>1</v>
      </c>
      <c r="W26" s="97">
        <f t="shared" ref="W26:W57" si="18">(F26+G26+H26+I26+K26+M26+O26+Q26+S26)*0.0214</f>
        <v>64686.32</v>
      </c>
      <c r="X26" s="47" t="e">
        <f>K26*#REF!/#REF!</f>
        <v>#REF!</v>
      </c>
    </row>
    <row r="27" spans="1:24" s="1" customFormat="1" ht="36" customHeight="1" x14ac:dyDescent="0.3">
      <c r="A27" s="92">
        <v>17</v>
      </c>
      <c r="B27" s="5" t="s">
        <v>86</v>
      </c>
      <c r="C27" s="4">
        <f>SUM('Прил.1.1 -перечень МКД'!H35)</f>
        <v>3530.5</v>
      </c>
      <c r="D27" s="3">
        <f>SUM('Прил.1.1 -перечень МКД'!I35*3.9*31+'Прил.1.1 -перечень МКД'!I35*4.13*318)</f>
        <v>4664148.4800000004</v>
      </c>
      <c r="E27" s="98">
        <f t="shared" si="17"/>
        <v>3603687.96</v>
      </c>
      <c r="F27" s="97">
        <v>0</v>
      </c>
      <c r="G27" s="97">
        <v>0</v>
      </c>
      <c r="H27" s="97">
        <v>0</v>
      </c>
      <c r="I27" s="97">
        <v>0</v>
      </c>
      <c r="J27" s="114">
        <v>0</v>
      </c>
      <c r="K27" s="97">
        <v>0</v>
      </c>
      <c r="L27" s="79">
        <v>1146</v>
      </c>
      <c r="M27" s="97">
        <v>3379554</v>
      </c>
      <c r="N27" s="95">
        <v>0</v>
      </c>
      <c r="O27" s="97">
        <v>0</v>
      </c>
      <c r="P27" s="95">
        <v>0</v>
      </c>
      <c r="Q27" s="97">
        <v>0</v>
      </c>
      <c r="R27" s="95">
        <v>0</v>
      </c>
      <c r="S27" s="97">
        <v>0</v>
      </c>
      <c r="T27" s="114">
        <v>1</v>
      </c>
      <c r="U27" s="97">
        <v>151811.5</v>
      </c>
      <c r="V27" s="114">
        <v>1</v>
      </c>
      <c r="W27" s="97">
        <f t="shared" si="18"/>
        <v>72322.460000000006</v>
      </c>
      <c r="X27" s="47" t="e">
        <f>K27*#REF!/#REF!</f>
        <v>#REF!</v>
      </c>
    </row>
    <row r="28" spans="1:24" s="1" customFormat="1" ht="36" customHeight="1" x14ac:dyDescent="0.3">
      <c r="A28" s="92">
        <v>18</v>
      </c>
      <c r="B28" s="5" t="s">
        <v>88</v>
      </c>
      <c r="C28" s="4">
        <f>SUM('Прил.1.1 -перечень МКД'!H36)</f>
        <v>2725</v>
      </c>
      <c r="D28" s="3">
        <f>SUM('Прил.1.1 -перечень МКД'!I36*3.9*31+'Прил.1.1 -перечень МКД'!I36*4.13*318)</f>
        <v>3632929.92</v>
      </c>
      <c r="E28" s="98">
        <f t="shared" si="17"/>
        <v>2687456.6</v>
      </c>
      <c r="F28" s="97">
        <v>0</v>
      </c>
      <c r="G28" s="97">
        <v>0</v>
      </c>
      <c r="H28" s="97">
        <v>0</v>
      </c>
      <c r="I28" s="97">
        <v>0</v>
      </c>
      <c r="J28" s="114">
        <v>0</v>
      </c>
      <c r="K28" s="97">
        <v>0</v>
      </c>
      <c r="L28" s="79">
        <v>690</v>
      </c>
      <c r="M28" s="97">
        <v>2516430</v>
      </c>
      <c r="N28" s="95">
        <v>0</v>
      </c>
      <c r="O28" s="97">
        <v>0</v>
      </c>
      <c r="P28" s="95">
        <v>0</v>
      </c>
      <c r="Q28" s="97">
        <v>0</v>
      </c>
      <c r="R28" s="95">
        <v>0</v>
      </c>
      <c r="S28" s="97">
        <v>0</v>
      </c>
      <c r="T28" s="114">
        <v>1</v>
      </c>
      <c r="U28" s="97">
        <v>117175</v>
      </c>
      <c r="V28" s="114">
        <v>1</v>
      </c>
      <c r="W28" s="97">
        <f t="shared" si="18"/>
        <v>53851.6</v>
      </c>
      <c r="X28" s="47" t="e">
        <f>K28*#REF!/#REF!</f>
        <v>#REF!</v>
      </c>
    </row>
    <row r="29" spans="1:24" s="1" customFormat="1" ht="36" customHeight="1" x14ac:dyDescent="0.3">
      <c r="A29" s="92">
        <v>19</v>
      </c>
      <c r="B29" s="5" t="s">
        <v>87</v>
      </c>
      <c r="C29" s="4">
        <f>SUM('Прил.1.1 -перечень МКД'!H37)</f>
        <v>2817</v>
      </c>
      <c r="D29" s="3">
        <f>SUM('Прил.1.1 -перечень МКД'!I37*3.9*31+'Прил.1.1 -перечень МКД'!I37*4.13*318)</f>
        <v>3729024</v>
      </c>
      <c r="E29" s="98">
        <f t="shared" si="17"/>
        <v>3436421.76</v>
      </c>
      <c r="F29" s="97">
        <v>0</v>
      </c>
      <c r="G29" s="97">
        <v>0</v>
      </c>
      <c r="H29" s="97">
        <v>0</v>
      </c>
      <c r="I29" s="97">
        <v>0</v>
      </c>
      <c r="J29" s="114">
        <v>0</v>
      </c>
      <c r="K29" s="97">
        <v>0</v>
      </c>
      <c r="L29" s="79">
        <v>890</v>
      </c>
      <c r="M29" s="97">
        <v>3245830</v>
      </c>
      <c r="N29" s="95">
        <v>0</v>
      </c>
      <c r="O29" s="97">
        <v>0</v>
      </c>
      <c r="P29" s="95">
        <v>0</v>
      </c>
      <c r="Q29" s="97">
        <v>0</v>
      </c>
      <c r="R29" s="95">
        <v>0</v>
      </c>
      <c r="S29" s="97">
        <v>0</v>
      </c>
      <c r="T29" s="114">
        <v>1</v>
      </c>
      <c r="U29" s="97">
        <v>121131</v>
      </c>
      <c r="V29" s="114">
        <v>1</v>
      </c>
      <c r="W29" s="97">
        <f t="shared" si="18"/>
        <v>69460.759999999995</v>
      </c>
      <c r="X29" s="47" t="e">
        <f>K29*#REF!/#REF!</f>
        <v>#REF!</v>
      </c>
    </row>
    <row r="30" spans="1:24" s="1" customFormat="1" ht="36" customHeight="1" x14ac:dyDescent="0.3">
      <c r="A30" s="92">
        <v>20</v>
      </c>
      <c r="B30" s="5" t="s">
        <v>92</v>
      </c>
      <c r="C30" s="4">
        <f>SUM('Прил.1.1 -перечень МКД'!H38)</f>
        <v>682.4</v>
      </c>
      <c r="D30" s="3">
        <f>SUM('Прил.1.1 -перечень МКД'!I38*3.9*31+'Прил.1.1 -перечень МКД'!I38*4.13*318)</f>
        <v>899268.48</v>
      </c>
      <c r="E30" s="98">
        <f t="shared" si="17"/>
        <v>366707.43</v>
      </c>
      <c r="F30" s="97">
        <v>330964</v>
      </c>
      <c r="G30" s="97">
        <v>0</v>
      </c>
      <c r="H30" s="97">
        <v>0</v>
      </c>
      <c r="I30" s="97">
        <v>0</v>
      </c>
      <c r="J30" s="114">
        <v>0</v>
      </c>
      <c r="K30" s="97">
        <v>0</v>
      </c>
      <c r="L30" s="79">
        <v>0</v>
      </c>
      <c r="M30" s="97">
        <v>0</v>
      </c>
      <c r="N30" s="95">
        <v>0</v>
      </c>
      <c r="O30" s="97">
        <v>0</v>
      </c>
      <c r="P30" s="95">
        <v>0</v>
      </c>
      <c r="Q30" s="97">
        <v>0</v>
      </c>
      <c r="R30" s="95">
        <v>0</v>
      </c>
      <c r="S30" s="97">
        <v>0</v>
      </c>
      <c r="T30" s="114">
        <v>1</v>
      </c>
      <c r="U30" s="97">
        <v>28660.799999999999</v>
      </c>
      <c r="V30" s="114">
        <v>1</v>
      </c>
      <c r="W30" s="97">
        <f t="shared" si="18"/>
        <v>7082.63</v>
      </c>
      <c r="X30" s="46"/>
    </row>
    <row r="31" spans="1:24" s="1" customFormat="1" ht="36" customHeight="1" x14ac:dyDescent="0.3">
      <c r="A31" s="92">
        <v>21</v>
      </c>
      <c r="B31" s="5" t="s">
        <v>93</v>
      </c>
      <c r="C31" s="4">
        <f>SUM('Прил.1.1 -перечень МКД'!H39)</f>
        <v>1625.4</v>
      </c>
      <c r="D31" s="3">
        <f>SUM('Прил.1.1 -перечень МКД'!I39*3.9*31+'Прил.1.1 -перечень МКД'!I39*4.13*318)</f>
        <v>2085384.96</v>
      </c>
      <c r="E31" s="98">
        <f t="shared" si="17"/>
        <v>69892.2</v>
      </c>
      <c r="F31" s="97">
        <v>0</v>
      </c>
      <c r="G31" s="97">
        <v>0</v>
      </c>
      <c r="H31" s="97">
        <v>0</v>
      </c>
      <c r="I31" s="97">
        <v>0</v>
      </c>
      <c r="J31" s="114">
        <v>0</v>
      </c>
      <c r="K31" s="97">
        <v>0</v>
      </c>
      <c r="L31" s="79">
        <v>0</v>
      </c>
      <c r="M31" s="97">
        <v>0</v>
      </c>
      <c r="N31" s="95">
        <v>0</v>
      </c>
      <c r="O31" s="97">
        <v>0</v>
      </c>
      <c r="P31" s="95">
        <v>0</v>
      </c>
      <c r="Q31" s="97">
        <v>0</v>
      </c>
      <c r="R31" s="95">
        <v>0</v>
      </c>
      <c r="S31" s="97">
        <v>0</v>
      </c>
      <c r="T31" s="114">
        <v>1</v>
      </c>
      <c r="U31" s="97">
        <v>69892.2</v>
      </c>
      <c r="V31" s="114">
        <v>0</v>
      </c>
      <c r="W31" s="97">
        <f t="shared" si="18"/>
        <v>0</v>
      </c>
      <c r="X31" s="46"/>
    </row>
    <row r="32" spans="1:24" s="1" customFormat="1" ht="36" customHeight="1" x14ac:dyDescent="0.3">
      <c r="A32" s="92">
        <v>22</v>
      </c>
      <c r="B32" s="5" t="s">
        <v>94</v>
      </c>
      <c r="C32" s="4">
        <f>SUM('Прил.1.1 -перечень МКД'!H40)</f>
        <v>1690.5</v>
      </c>
      <c r="D32" s="3">
        <f>SUM('Прил.1.1 -перечень МКД'!I40*3.9*31+'Прил.1.1 -перечень МКД'!I40*4.13*318)</f>
        <v>2109767.04</v>
      </c>
      <c r="E32" s="98">
        <f t="shared" si="17"/>
        <v>950701.7</v>
      </c>
      <c r="F32" s="97">
        <v>819892.5</v>
      </c>
      <c r="G32" s="97">
        <v>0</v>
      </c>
      <c r="H32" s="97">
        <v>0</v>
      </c>
      <c r="I32" s="97">
        <v>0</v>
      </c>
      <c r="J32" s="114">
        <v>0</v>
      </c>
      <c r="K32" s="97">
        <v>0</v>
      </c>
      <c r="L32" s="79">
        <v>0</v>
      </c>
      <c r="M32" s="97">
        <v>0</v>
      </c>
      <c r="N32" s="95">
        <v>0</v>
      </c>
      <c r="O32" s="97">
        <v>0</v>
      </c>
      <c r="P32" s="95">
        <v>0</v>
      </c>
      <c r="Q32" s="97">
        <v>0</v>
      </c>
      <c r="R32" s="95">
        <v>0</v>
      </c>
      <c r="S32" s="97">
        <v>0</v>
      </c>
      <c r="T32" s="114">
        <v>2</v>
      </c>
      <c r="U32" s="97">
        <v>113263.5</v>
      </c>
      <c r="V32" s="114">
        <v>1</v>
      </c>
      <c r="W32" s="97">
        <f t="shared" si="18"/>
        <v>17545.7</v>
      </c>
      <c r="X32" s="46"/>
    </row>
    <row r="33" spans="1:24" s="1" customFormat="1" ht="36" customHeight="1" x14ac:dyDescent="0.3">
      <c r="A33" s="92">
        <v>23</v>
      </c>
      <c r="B33" s="5" t="s">
        <v>95</v>
      </c>
      <c r="C33" s="4">
        <f>SUM('Прил.1.1 -перечень МКД'!H41)</f>
        <v>6396.6</v>
      </c>
      <c r="D33" s="3">
        <f>SUM('Прил.1.1 -перечень МКД'!I41*3.9*31+'Прил.1.1 -перечень МКД'!I41*4.13*318)</f>
        <v>8274130.5599999996</v>
      </c>
      <c r="E33" s="98">
        <f t="shared" si="17"/>
        <v>5452868.4800000004</v>
      </c>
      <c r="F33" s="97">
        <v>0</v>
      </c>
      <c r="G33" s="97">
        <v>0</v>
      </c>
      <c r="H33" s="97">
        <v>0</v>
      </c>
      <c r="I33" s="97">
        <v>0</v>
      </c>
      <c r="J33" s="114">
        <v>0</v>
      </c>
      <c r="K33" s="97">
        <v>0</v>
      </c>
      <c r="L33" s="79">
        <v>1719</v>
      </c>
      <c r="M33" s="97">
        <v>5069331</v>
      </c>
      <c r="N33" s="95">
        <v>0</v>
      </c>
      <c r="O33" s="97">
        <v>0</v>
      </c>
      <c r="P33" s="95">
        <v>0</v>
      </c>
      <c r="Q33" s="97">
        <v>0</v>
      </c>
      <c r="R33" s="95">
        <v>0</v>
      </c>
      <c r="S33" s="97">
        <v>0</v>
      </c>
      <c r="T33" s="114">
        <v>1</v>
      </c>
      <c r="U33" s="97">
        <v>275053.8</v>
      </c>
      <c r="V33" s="114">
        <v>1</v>
      </c>
      <c r="W33" s="97">
        <f t="shared" si="18"/>
        <v>108483.68</v>
      </c>
      <c r="X33" s="47" t="e">
        <f>K33*#REF!/#REF!</f>
        <v>#REF!</v>
      </c>
    </row>
    <row r="34" spans="1:24" s="1" customFormat="1" ht="36" customHeight="1" x14ac:dyDescent="0.3">
      <c r="A34" s="92">
        <v>24</v>
      </c>
      <c r="B34" s="48" t="s">
        <v>89</v>
      </c>
      <c r="C34" s="4">
        <f>SUM('Прил.1.1 -перечень МКД'!H42)</f>
        <v>6384.3</v>
      </c>
      <c r="D34" s="3">
        <f>SUM('Прил.1.1 -перечень МКД'!I42*3.9*31+'Прил.1.1 -перечень МКД'!I42*4.13*318)</f>
        <v>8265525.1200000001</v>
      </c>
      <c r="E34" s="98">
        <f t="shared" si="17"/>
        <v>4639070.26</v>
      </c>
      <c r="F34" s="97">
        <v>0</v>
      </c>
      <c r="G34" s="97">
        <v>0</v>
      </c>
      <c r="H34" s="97">
        <v>0</v>
      </c>
      <c r="I34" s="97">
        <v>0</v>
      </c>
      <c r="J34" s="114">
        <v>0</v>
      </c>
      <c r="K34" s="97">
        <v>0</v>
      </c>
      <c r="L34" s="79">
        <v>1449</v>
      </c>
      <c r="M34" s="97">
        <v>4273101</v>
      </c>
      <c r="N34" s="95">
        <v>0</v>
      </c>
      <c r="O34" s="97">
        <v>0</v>
      </c>
      <c r="P34" s="95">
        <v>0</v>
      </c>
      <c r="Q34" s="97">
        <v>0</v>
      </c>
      <c r="R34" s="95">
        <v>0</v>
      </c>
      <c r="S34" s="97">
        <v>0</v>
      </c>
      <c r="T34" s="114">
        <v>1</v>
      </c>
      <c r="U34" s="97">
        <v>274524.90000000002</v>
      </c>
      <c r="V34" s="114">
        <v>1</v>
      </c>
      <c r="W34" s="97">
        <f t="shared" si="18"/>
        <v>91444.36</v>
      </c>
      <c r="X34" s="46"/>
    </row>
    <row r="35" spans="1:24" s="1" customFormat="1" ht="36" customHeight="1" x14ac:dyDescent="0.3">
      <c r="A35" s="92">
        <v>25</v>
      </c>
      <c r="B35" s="48" t="s">
        <v>90</v>
      </c>
      <c r="C35" s="4">
        <f>SUM('Прил.1.1 -перечень МКД'!H43)</f>
        <v>4855.8</v>
      </c>
      <c r="D35" s="3">
        <f>SUM('Прил.1.1 -перечень МКД'!I43*3.9*31+'Прил.1.1 -перечень МКД'!I43*4.13*318)</f>
        <v>6307787.5199999996</v>
      </c>
      <c r="E35" s="98">
        <f t="shared" si="17"/>
        <v>3965809.48</v>
      </c>
      <c r="F35" s="97">
        <v>0</v>
      </c>
      <c r="G35" s="97">
        <v>0</v>
      </c>
      <c r="H35" s="97">
        <v>0</v>
      </c>
      <c r="I35" s="97">
        <v>0</v>
      </c>
      <c r="J35" s="114">
        <v>0</v>
      </c>
      <c r="K35" s="97">
        <v>0</v>
      </c>
      <c r="L35" s="79">
        <v>1207</v>
      </c>
      <c r="M35" s="97">
        <v>3559443</v>
      </c>
      <c r="N35" s="95">
        <v>0</v>
      </c>
      <c r="O35" s="97">
        <v>0</v>
      </c>
      <c r="P35" s="95">
        <v>0</v>
      </c>
      <c r="Q35" s="97">
        <v>0</v>
      </c>
      <c r="R35" s="95">
        <v>0</v>
      </c>
      <c r="S35" s="97">
        <v>0</v>
      </c>
      <c r="T35" s="114">
        <v>2</v>
      </c>
      <c r="U35" s="97">
        <v>330194.40000000002</v>
      </c>
      <c r="V35" s="114">
        <v>1</v>
      </c>
      <c r="W35" s="97">
        <f t="shared" si="18"/>
        <v>76172.08</v>
      </c>
      <c r="X35" s="46"/>
    </row>
    <row r="36" spans="1:24" s="1" customFormat="1" ht="36" customHeight="1" x14ac:dyDescent="0.3">
      <c r="A36" s="92">
        <v>26</v>
      </c>
      <c r="B36" s="48" t="s">
        <v>96</v>
      </c>
      <c r="C36" s="4">
        <f>SUM('Прил.1.1 -перечень МКД'!H44)</f>
        <v>3027.2</v>
      </c>
      <c r="D36" s="3">
        <f>SUM('Прил.1.1 -перечень МКД'!I44*3.9*31+'Прил.1.1 -перечень МКД'!I44*4.13*318)</f>
        <v>3896830.08</v>
      </c>
      <c r="E36" s="98">
        <f t="shared" si="17"/>
        <v>2942579.18</v>
      </c>
      <c r="F36" s="97">
        <v>0</v>
      </c>
      <c r="G36" s="97">
        <v>0</v>
      </c>
      <c r="H36" s="97">
        <v>0</v>
      </c>
      <c r="I36" s="97">
        <v>0</v>
      </c>
      <c r="J36" s="114">
        <v>0</v>
      </c>
      <c r="K36" s="97">
        <v>0</v>
      </c>
      <c r="L36" s="79">
        <v>755</v>
      </c>
      <c r="M36" s="97">
        <v>2753485</v>
      </c>
      <c r="N36" s="95">
        <v>0</v>
      </c>
      <c r="O36" s="97">
        <v>0</v>
      </c>
      <c r="P36" s="95">
        <v>0</v>
      </c>
      <c r="Q36" s="97">
        <v>0</v>
      </c>
      <c r="R36" s="95">
        <v>0</v>
      </c>
      <c r="S36" s="97">
        <v>0</v>
      </c>
      <c r="T36" s="114">
        <v>1</v>
      </c>
      <c r="U36" s="97">
        <v>130169.60000000001</v>
      </c>
      <c r="V36" s="114">
        <v>1</v>
      </c>
      <c r="W36" s="97">
        <f t="shared" si="18"/>
        <v>58924.58</v>
      </c>
      <c r="X36" s="46"/>
    </row>
    <row r="37" spans="1:24" s="1" customFormat="1" ht="36" customHeight="1" x14ac:dyDescent="0.3">
      <c r="A37" s="92">
        <v>27</v>
      </c>
      <c r="B37" s="48" t="s">
        <v>97</v>
      </c>
      <c r="C37" s="4">
        <f>SUM('Прил.1.1 -перечень МКД'!H45)</f>
        <v>4781.8999999999996</v>
      </c>
      <c r="D37" s="3">
        <f>SUM('Прил.1.1 -перечень МКД'!I45*3.9*31+'Прил.1.1 -перечень МКД'!I45*4.13*318)</f>
        <v>6213127.6799999997</v>
      </c>
      <c r="E37" s="98">
        <f t="shared" si="17"/>
        <v>205621.7</v>
      </c>
      <c r="F37" s="97">
        <v>0</v>
      </c>
      <c r="G37" s="97">
        <v>0</v>
      </c>
      <c r="H37" s="97">
        <v>0</v>
      </c>
      <c r="I37" s="97">
        <v>0</v>
      </c>
      <c r="J37" s="114">
        <v>0</v>
      </c>
      <c r="K37" s="97">
        <v>0</v>
      </c>
      <c r="L37" s="79">
        <v>0</v>
      </c>
      <c r="M37" s="97">
        <v>0</v>
      </c>
      <c r="N37" s="95">
        <v>0</v>
      </c>
      <c r="O37" s="97">
        <v>0</v>
      </c>
      <c r="P37" s="95">
        <v>0</v>
      </c>
      <c r="Q37" s="97">
        <v>0</v>
      </c>
      <c r="R37" s="95">
        <v>0</v>
      </c>
      <c r="S37" s="97">
        <v>0</v>
      </c>
      <c r="T37" s="114">
        <v>1</v>
      </c>
      <c r="U37" s="97">
        <v>205621.7</v>
      </c>
      <c r="V37" s="114">
        <v>0</v>
      </c>
      <c r="W37" s="97">
        <f t="shared" si="18"/>
        <v>0</v>
      </c>
      <c r="X37" s="46"/>
    </row>
    <row r="38" spans="1:24" s="1" customFormat="1" ht="36" customHeight="1" x14ac:dyDescent="0.3">
      <c r="A38" s="92">
        <v>28</v>
      </c>
      <c r="B38" s="5" t="s">
        <v>98</v>
      </c>
      <c r="C38" s="4">
        <f>SUM('Прил.1.1 -перечень МКД'!H46)</f>
        <v>3008.4</v>
      </c>
      <c r="D38" s="3">
        <f>SUM('Прил.1.1 -перечень МКД'!I46*3.9*31+'Прил.1.1 -перечень МКД'!I46*4.13*318)</f>
        <v>3881053.44</v>
      </c>
      <c r="E38" s="98">
        <f t="shared" si="17"/>
        <v>2605314.4700000002</v>
      </c>
      <c r="F38" s="97">
        <v>0</v>
      </c>
      <c r="G38" s="97">
        <v>0</v>
      </c>
      <c r="H38" s="97">
        <v>0</v>
      </c>
      <c r="I38" s="97">
        <v>0</v>
      </c>
      <c r="J38" s="114">
        <v>0</v>
      </c>
      <c r="K38" s="97">
        <v>0</v>
      </c>
      <c r="L38" s="79">
        <v>822</v>
      </c>
      <c r="M38" s="97">
        <v>2424078</v>
      </c>
      <c r="N38" s="95">
        <v>0</v>
      </c>
      <c r="O38" s="97">
        <v>0</v>
      </c>
      <c r="P38" s="95">
        <v>0</v>
      </c>
      <c r="Q38" s="97">
        <v>0</v>
      </c>
      <c r="R38" s="95">
        <v>0</v>
      </c>
      <c r="S38" s="97">
        <v>0</v>
      </c>
      <c r="T38" s="114">
        <v>1</v>
      </c>
      <c r="U38" s="97">
        <v>129361.2</v>
      </c>
      <c r="V38" s="114">
        <v>1</v>
      </c>
      <c r="W38" s="97">
        <f t="shared" si="18"/>
        <v>51875.27</v>
      </c>
      <c r="X38" s="46"/>
    </row>
    <row r="39" spans="1:24" s="1" customFormat="1" ht="36" customHeight="1" x14ac:dyDescent="0.3">
      <c r="A39" s="92">
        <v>29</v>
      </c>
      <c r="B39" s="48" t="s">
        <v>99</v>
      </c>
      <c r="C39" s="4">
        <f>SUM('Прил.1.1 -перечень МКД'!H47)</f>
        <v>4316.6000000000004</v>
      </c>
      <c r="D39" s="3">
        <f>SUM('Прил.1.1 -перечень МКД'!I47*3.9*31+'Прил.1.1 -перечень МКД'!I47*4.13*318)</f>
        <v>5497441.9199999999</v>
      </c>
      <c r="E39" s="98">
        <f t="shared" si="17"/>
        <v>1861027.45</v>
      </c>
      <c r="F39" s="97">
        <v>0</v>
      </c>
      <c r="G39" s="97">
        <v>0</v>
      </c>
      <c r="H39" s="97">
        <v>852821.16</v>
      </c>
      <c r="I39" s="97">
        <v>172269.84</v>
      </c>
      <c r="J39" s="114">
        <v>0</v>
      </c>
      <c r="K39" s="97">
        <v>0</v>
      </c>
      <c r="L39" s="79">
        <v>0</v>
      </c>
      <c r="M39" s="97">
        <v>0</v>
      </c>
      <c r="N39" s="95">
        <v>495</v>
      </c>
      <c r="O39" s="97">
        <v>691290.88</v>
      </c>
      <c r="P39" s="95">
        <v>0</v>
      </c>
      <c r="Q39" s="97">
        <v>0</v>
      </c>
      <c r="R39" s="95">
        <v>0</v>
      </c>
      <c r="S39" s="97">
        <v>0</v>
      </c>
      <c r="T39" s="114">
        <v>2</v>
      </c>
      <c r="U39" s="97">
        <v>107915</v>
      </c>
      <c r="V39" s="114">
        <v>3</v>
      </c>
      <c r="W39" s="97">
        <f t="shared" si="18"/>
        <v>36730.57</v>
      </c>
      <c r="X39" s="47" t="e">
        <f>K39*#REF!/#REF!</f>
        <v>#REF!</v>
      </c>
    </row>
    <row r="40" spans="1:24" s="1" customFormat="1" ht="36" customHeight="1" x14ac:dyDescent="0.3">
      <c r="A40" s="92">
        <v>30</v>
      </c>
      <c r="B40" s="5" t="s">
        <v>101</v>
      </c>
      <c r="C40" s="4">
        <f>SUM('Прил.1.1 -перечень МКД'!H48)</f>
        <v>2999.9</v>
      </c>
      <c r="D40" s="3">
        <f>SUM('Прил.1.1 -перечень МКД'!I48*3.9*31+'Прил.1.1 -перечень МКД'!I48*4.13*318)</f>
        <v>3868145.28</v>
      </c>
      <c r="E40" s="98">
        <f t="shared" si="17"/>
        <v>128995.7</v>
      </c>
      <c r="F40" s="97">
        <v>0</v>
      </c>
      <c r="G40" s="97">
        <v>0</v>
      </c>
      <c r="H40" s="97">
        <v>0</v>
      </c>
      <c r="I40" s="97">
        <v>0</v>
      </c>
      <c r="J40" s="114">
        <v>0</v>
      </c>
      <c r="K40" s="97">
        <v>0</v>
      </c>
      <c r="L40" s="79">
        <v>0</v>
      </c>
      <c r="M40" s="97">
        <v>0</v>
      </c>
      <c r="N40" s="95">
        <v>0</v>
      </c>
      <c r="O40" s="97">
        <v>0</v>
      </c>
      <c r="P40" s="95">
        <v>0</v>
      </c>
      <c r="Q40" s="97">
        <v>0</v>
      </c>
      <c r="R40" s="95">
        <v>0</v>
      </c>
      <c r="S40" s="97">
        <v>0</v>
      </c>
      <c r="T40" s="114">
        <v>1</v>
      </c>
      <c r="U40" s="97">
        <v>128995.7</v>
      </c>
      <c r="V40" s="114">
        <v>0</v>
      </c>
      <c r="W40" s="97">
        <f t="shared" si="18"/>
        <v>0</v>
      </c>
      <c r="X40" s="47" t="e">
        <f>K40*#REF!/#REF!</f>
        <v>#REF!</v>
      </c>
    </row>
    <row r="41" spans="1:24" s="1" customFormat="1" ht="36" customHeight="1" x14ac:dyDescent="0.3">
      <c r="A41" s="92">
        <v>31</v>
      </c>
      <c r="B41" s="5" t="s">
        <v>106</v>
      </c>
      <c r="C41" s="4">
        <f>SUM('Прил.1.1 -перечень МКД'!H49)</f>
        <v>251.2</v>
      </c>
      <c r="D41" s="3">
        <f>SUM('Прил.1.1 -перечень МКД'!I49*3.9*31+'Прил.1.1 -перечень МКД'!I49*4.13*318)</f>
        <v>324138.23999999999</v>
      </c>
      <c r="E41" s="98">
        <f t="shared" si="17"/>
        <v>10550.4</v>
      </c>
      <c r="F41" s="97">
        <v>0</v>
      </c>
      <c r="G41" s="97">
        <v>0</v>
      </c>
      <c r="H41" s="97">
        <v>0</v>
      </c>
      <c r="I41" s="97">
        <v>0</v>
      </c>
      <c r="J41" s="114">
        <v>0</v>
      </c>
      <c r="K41" s="97">
        <v>0</v>
      </c>
      <c r="L41" s="79">
        <v>0</v>
      </c>
      <c r="M41" s="97">
        <v>0</v>
      </c>
      <c r="N41" s="95">
        <v>0</v>
      </c>
      <c r="O41" s="97">
        <v>0</v>
      </c>
      <c r="P41" s="95">
        <v>0</v>
      </c>
      <c r="Q41" s="97">
        <v>0</v>
      </c>
      <c r="R41" s="95">
        <v>0</v>
      </c>
      <c r="S41" s="97">
        <v>0</v>
      </c>
      <c r="T41" s="114">
        <v>1</v>
      </c>
      <c r="U41" s="97">
        <v>10550.4</v>
      </c>
      <c r="V41" s="114">
        <v>0</v>
      </c>
      <c r="W41" s="97">
        <f t="shared" si="18"/>
        <v>0</v>
      </c>
      <c r="X41" s="46"/>
    </row>
    <row r="42" spans="1:24" s="1" customFormat="1" ht="36" customHeight="1" x14ac:dyDescent="0.3">
      <c r="A42" s="92">
        <v>32</v>
      </c>
      <c r="B42" s="5" t="s">
        <v>289</v>
      </c>
      <c r="C42" s="4">
        <f>SUM('Прил.1.1 -перечень МКД'!H50)</f>
        <v>247.2</v>
      </c>
      <c r="D42" s="3">
        <f>SUM('Прил.1.1 -перечень МКД'!I50*3.9*31+'Прил.1.1 -перечень МКД'!I50*4.13*318)</f>
        <v>283979.52000000002</v>
      </c>
      <c r="E42" s="98">
        <f t="shared" si="17"/>
        <v>10629.6</v>
      </c>
      <c r="F42" s="97">
        <v>0</v>
      </c>
      <c r="G42" s="97">
        <v>0</v>
      </c>
      <c r="H42" s="97">
        <v>0</v>
      </c>
      <c r="I42" s="97">
        <v>0</v>
      </c>
      <c r="J42" s="114">
        <v>0</v>
      </c>
      <c r="K42" s="97">
        <v>0</v>
      </c>
      <c r="L42" s="79">
        <v>0</v>
      </c>
      <c r="M42" s="97">
        <v>0</v>
      </c>
      <c r="N42" s="95">
        <v>0</v>
      </c>
      <c r="O42" s="97">
        <v>0</v>
      </c>
      <c r="P42" s="95">
        <v>0</v>
      </c>
      <c r="Q42" s="97">
        <v>0</v>
      </c>
      <c r="R42" s="95">
        <v>0</v>
      </c>
      <c r="S42" s="97">
        <v>0</v>
      </c>
      <c r="T42" s="114">
        <v>1</v>
      </c>
      <c r="U42" s="97">
        <v>10629.6</v>
      </c>
      <c r="V42" s="114">
        <v>0</v>
      </c>
      <c r="W42" s="97">
        <f t="shared" si="18"/>
        <v>0</v>
      </c>
      <c r="X42" s="47" t="e">
        <f>K42*#REF!/#REF!</f>
        <v>#REF!</v>
      </c>
    </row>
    <row r="43" spans="1:24" s="1" customFormat="1" ht="36" customHeight="1" x14ac:dyDescent="0.3">
      <c r="A43" s="92">
        <v>33</v>
      </c>
      <c r="B43" s="5" t="s">
        <v>104</v>
      </c>
      <c r="C43" s="4">
        <f>SUM('Прил.1.1 -перечень МКД'!H51)</f>
        <v>253.3</v>
      </c>
      <c r="D43" s="3">
        <f>SUM('Прил.1.1 -перечень МКД'!I51*3.9*31+'Прил.1.1 -перечень МКД'!I51*4.13*318)</f>
        <v>327006.71999999997</v>
      </c>
      <c r="E43" s="98">
        <f t="shared" si="17"/>
        <v>10891.9</v>
      </c>
      <c r="F43" s="97">
        <v>0</v>
      </c>
      <c r="G43" s="97">
        <v>0</v>
      </c>
      <c r="H43" s="97">
        <v>0</v>
      </c>
      <c r="I43" s="97">
        <v>0</v>
      </c>
      <c r="J43" s="114">
        <v>0</v>
      </c>
      <c r="K43" s="97">
        <v>0</v>
      </c>
      <c r="L43" s="79">
        <v>0</v>
      </c>
      <c r="M43" s="97">
        <v>0</v>
      </c>
      <c r="N43" s="95">
        <v>0</v>
      </c>
      <c r="O43" s="97">
        <v>0</v>
      </c>
      <c r="P43" s="95">
        <v>0</v>
      </c>
      <c r="Q43" s="97">
        <v>0</v>
      </c>
      <c r="R43" s="95">
        <v>0</v>
      </c>
      <c r="S43" s="97">
        <v>0</v>
      </c>
      <c r="T43" s="114">
        <v>1</v>
      </c>
      <c r="U43" s="97">
        <v>10891.9</v>
      </c>
      <c r="V43" s="114">
        <v>0</v>
      </c>
      <c r="W43" s="97">
        <f t="shared" si="18"/>
        <v>0</v>
      </c>
      <c r="X43" s="47" t="e">
        <f>K43*#REF!/#REF!</f>
        <v>#REF!</v>
      </c>
    </row>
    <row r="44" spans="1:24" s="1" customFormat="1" ht="36" customHeight="1" x14ac:dyDescent="0.3">
      <c r="A44" s="92">
        <v>34</v>
      </c>
      <c r="B44" s="5" t="s">
        <v>105</v>
      </c>
      <c r="C44" s="4">
        <f>SUM('Прил.1.1 -перечень МКД'!H52)</f>
        <v>223.6</v>
      </c>
      <c r="D44" s="3">
        <f>SUM('Прил.1.1 -перечень МКД'!I52*3.9*31+'Прил.1.1 -перечень МКД'!I52*4.13*318)</f>
        <v>292584.96000000002</v>
      </c>
      <c r="E44" s="98">
        <f t="shared" si="17"/>
        <v>7602.4</v>
      </c>
      <c r="F44" s="97">
        <v>0</v>
      </c>
      <c r="G44" s="97">
        <v>0</v>
      </c>
      <c r="H44" s="97">
        <v>0</v>
      </c>
      <c r="I44" s="97">
        <v>0</v>
      </c>
      <c r="J44" s="114">
        <v>0</v>
      </c>
      <c r="K44" s="97">
        <v>0</v>
      </c>
      <c r="L44" s="79">
        <v>0</v>
      </c>
      <c r="M44" s="97">
        <v>0</v>
      </c>
      <c r="N44" s="95">
        <v>0</v>
      </c>
      <c r="O44" s="97">
        <v>0</v>
      </c>
      <c r="P44" s="95">
        <v>0</v>
      </c>
      <c r="Q44" s="97">
        <v>0</v>
      </c>
      <c r="R44" s="95">
        <v>0</v>
      </c>
      <c r="S44" s="97">
        <v>0</v>
      </c>
      <c r="T44" s="114">
        <v>1</v>
      </c>
      <c r="U44" s="97">
        <v>7602.4</v>
      </c>
      <c r="V44" s="114">
        <v>0</v>
      </c>
      <c r="W44" s="97">
        <f t="shared" si="18"/>
        <v>0</v>
      </c>
      <c r="X44" s="47" t="e">
        <f>K44*#REF!/#REF!</f>
        <v>#REF!</v>
      </c>
    </row>
    <row r="45" spans="1:24" s="1" customFormat="1" ht="36" customHeight="1" x14ac:dyDescent="0.3">
      <c r="A45" s="92">
        <v>35</v>
      </c>
      <c r="B45" s="5" t="s">
        <v>108</v>
      </c>
      <c r="C45" s="4">
        <f>SUM('Прил.1.1 -перечень МКД'!H53)</f>
        <v>5757.5</v>
      </c>
      <c r="D45" s="3">
        <f>SUM('Прил.1.1 -перечень МКД'!I53*3.9*31+'Прил.1.1 -перечень МКД'!I53*4.13*318)</f>
        <v>7512549.1200000001</v>
      </c>
      <c r="E45" s="98">
        <f t="shared" si="17"/>
        <v>5807924.9800000004</v>
      </c>
      <c r="F45" s="97">
        <v>0</v>
      </c>
      <c r="G45" s="97">
        <v>0</v>
      </c>
      <c r="H45" s="97">
        <v>0</v>
      </c>
      <c r="I45" s="97">
        <v>0</v>
      </c>
      <c r="J45" s="114">
        <v>0</v>
      </c>
      <c r="K45" s="97">
        <v>0</v>
      </c>
      <c r="L45" s="79">
        <v>1846</v>
      </c>
      <c r="M45" s="97">
        <v>5443854</v>
      </c>
      <c r="N45" s="95">
        <v>0</v>
      </c>
      <c r="O45" s="97">
        <v>0</v>
      </c>
      <c r="P45" s="95">
        <v>0</v>
      </c>
      <c r="Q45" s="97">
        <v>0</v>
      </c>
      <c r="R45" s="95">
        <v>0</v>
      </c>
      <c r="S45" s="97">
        <v>0</v>
      </c>
      <c r="T45" s="114">
        <v>1</v>
      </c>
      <c r="U45" s="97">
        <v>247572.5</v>
      </c>
      <c r="V45" s="114">
        <v>1</v>
      </c>
      <c r="W45" s="97">
        <f t="shared" si="18"/>
        <v>116498.48</v>
      </c>
      <c r="X45" s="47" t="e">
        <f>K45*#REF!/#REF!</f>
        <v>#REF!</v>
      </c>
    </row>
    <row r="46" spans="1:24" s="1" customFormat="1" ht="36" customHeight="1" x14ac:dyDescent="0.3">
      <c r="A46" s="92">
        <v>36</v>
      </c>
      <c r="B46" s="5" t="s">
        <v>107</v>
      </c>
      <c r="C46" s="4">
        <f>SUM('Прил.1.1 -перечень МКД'!H54)</f>
        <v>1707</v>
      </c>
      <c r="D46" s="3">
        <f>SUM('Прил.1.1 -перечень МКД'!I54*3.9*31+'Прил.1.1 -перечень МКД'!I54*4.13*318)</f>
        <v>2246019.84</v>
      </c>
      <c r="E46" s="98">
        <f t="shared" si="17"/>
        <v>73401</v>
      </c>
      <c r="F46" s="97">
        <v>0</v>
      </c>
      <c r="G46" s="97">
        <v>0</v>
      </c>
      <c r="H46" s="97">
        <v>0</v>
      </c>
      <c r="I46" s="97">
        <v>0</v>
      </c>
      <c r="J46" s="114">
        <v>0</v>
      </c>
      <c r="K46" s="97">
        <v>0</v>
      </c>
      <c r="L46" s="79">
        <v>0</v>
      </c>
      <c r="M46" s="97">
        <v>0</v>
      </c>
      <c r="N46" s="95">
        <v>0</v>
      </c>
      <c r="O46" s="97">
        <v>0</v>
      </c>
      <c r="P46" s="95">
        <v>0</v>
      </c>
      <c r="Q46" s="97">
        <v>0</v>
      </c>
      <c r="R46" s="95">
        <v>0</v>
      </c>
      <c r="S46" s="97">
        <v>0</v>
      </c>
      <c r="T46" s="114">
        <v>1</v>
      </c>
      <c r="U46" s="97">
        <v>73401</v>
      </c>
      <c r="V46" s="114">
        <v>0</v>
      </c>
      <c r="W46" s="97">
        <f t="shared" si="18"/>
        <v>0</v>
      </c>
      <c r="X46" s="47" t="e">
        <f>K46*#REF!/#REF!</f>
        <v>#REF!</v>
      </c>
    </row>
    <row r="47" spans="1:24" s="1" customFormat="1" ht="36" customHeight="1" x14ac:dyDescent="0.3">
      <c r="A47" s="92">
        <v>37</v>
      </c>
      <c r="B47" s="48" t="s">
        <v>109</v>
      </c>
      <c r="C47" s="4">
        <f>SUM('Прил.1.1 -перечень МКД'!H55)</f>
        <v>6417.2</v>
      </c>
      <c r="D47" s="3">
        <f>SUM('Прил.1.1 -перечень МКД'!I55*3.9*31+'Прил.1.1 -перечень МКД'!I55*4.13*318)</f>
        <v>8320026.2400000002</v>
      </c>
      <c r="E47" s="98">
        <f t="shared" si="17"/>
        <v>275939.59999999998</v>
      </c>
      <c r="F47" s="97">
        <v>0</v>
      </c>
      <c r="G47" s="97">
        <v>0</v>
      </c>
      <c r="H47" s="97">
        <v>0</v>
      </c>
      <c r="I47" s="97">
        <v>0</v>
      </c>
      <c r="J47" s="114">
        <v>0</v>
      </c>
      <c r="K47" s="97">
        <v>0</v>
      </c>
      <c r="L47" s="79">
        <v>0</v>
      </c>
      <c r="M47" s="97">
        <v>0</v>
      </c>
      <c r="N47" s="95">
        <v>0</v>
      </c>
      <c r="O47" s="97">
        <v>0</v>
      </c>
      <c r="P47" s="95">
        <v>0</v>
      </c>
      <c r="Q47" s="97">
        <v>0</v>
      </c>
      <c r="R47" s="95">
        <v>0</v>
      </c>
      <c r="S47" s="97">
        <v>0</v>
      </c>
      <c r="T47" s="114">
        <v>1</v>
      </c>
      <c r="U47" s="97">
        <v>275939.59999999998</v>
      </c>
      <c r="V47" s="114">
        <v>0</v>
      </c>
      <c r="W47" s="97">
        <f t="shared" si="18"/>
        <v>0</v>
      </c>
      <c r="X47" s="46"/>
    </row>
    <row r="48" spans="1:24" s="1" customFormat="1" ht="36" customHeight="1" x14ac:dyDescent="0.3">
      <c r="A48" s="92">
        <v>38</v>
      </c>
      <c r="B48" s="5" t="s">
        <v>290</v>
      </c>
      <c r="C48" s="4">
        <f>SUM('Прил.1.1 -перечень МКД'!H56)</f>
        <v>571.20000000000005</v>
      </c>
      <c r="D48" s="3">
        <f>SUM('Прил.1.1 -перечень МКД'!I56*3.9*31+'Прил.1.1 -перечень МКД'!I56*4.13*318)</f>
        <v>750107.52</v>
      </c>
      <c r="E48" s="98">
        <f t="shared" si="17"/>
        <v>24561.599999999999</v>
      </c>
      <c r="F48" s="97">
        <v>0</v>
      </c>
      <c r="G48" s="97">
        <v>0</v>
      </c>
      <c r="H48" s="97">
        <v>0</v>
      </c>
      <c r="I48" s="97">
        <v>0</v>
      </c>
      <c r="J48" s="114">
        <v>0</v>
      </c>
      <c r="K48" s="97">
        <v>0</v>
      </c>
      <c r="L48" s="79">
        <v>0</v>
      </c>
      <c r="M48" s="97">
        <v>0</v>
      </c>
      <c r="N48" s="95">
        <v>0</v>
      </c>
      <c r="O48" s="97">
        <v>0</v>
      </c>
      <c r="P48" s="95">
        <v>0</v>
      </c>
      <c r="Q48" s="97">
        <v>0</v>
      </c>
      <c r="R48" s="95">
        <v>0</v>
      </c>
      <c r="S48" s="97">
        <v>0</v>
      </c>
      <c r="T48" s="114">
        <v>1</v>
      </c>
      <c r="U48" s="97">
        <v>24561.599999999999</v>
      </c>
      <c r="V48" s="114">
        <v>0</v>
      </c>
      <c r="W48" s="97">
        <f t="shared" si="18"/>
        <v>0</v>
      </c>
      <c r="X48" s="46"/>
    </row>
    <row r="49" spans="1:24" s="1" customFormat="1" ht="36" customHeight="1" x14ac:dyDescent="0.3">
      <c r="A49" s="92">
        <v>39</v>
      </c>
      <c r="B49" s="49" t="s">
        <v>112</v>
      </c>
      <c r="C49" s="4">
        <f>SUM('Прил.1.1 -перечень МКД'!H57)</f>
        <v>237.6</v>
      </c>
      <c r="D49" s="3">
        <f>SUM('Прил.1.1 -перечень МКД'!I57*3.9*31+'Прил.1.1 -перечень МКД'!I57*4.13*318)</f>
        <v>306927.35999999999</v>
      </c>
      <c r="E49" s="98">
        <f t="shared" si="17"/>
        <v>8078.4</v>
      </c>
      <c r="F49" s="97">
        <v>0</v>
      </c>
      <c r="G49" s="97">
        <v>0</v>
      </c>
      <c r="H49" s="97">
        <v>0</v>
      </c>
      <c r="I49" s="97">
        <v>0</v>
      </c>
      <c r="J49" s="114">
        <v>0</v>
      </c>
      <c r="K49" s="97">
        <v>0</v>
      </c>
      <c r="L49" s="79">
        <v>0</v>
      </c>
      <c r="M49" s="97">
        <v>0</v>
      </c>
      <c r="N49" s="95">
        <v>0</v>
      </c>
      <c r="O49" s="97">
        <v>0</v>
      </c>
      <c r="P49" s="95">
        <v>0</v>
      </c>
      <c r="Q49" s="97">
        <v>0</v>
      </c>
      <c r="R49" s="95">
        <v>0</v>
      </c>
      <c r="S49" s="97">
        <v>0</v>
      </c>
      <c r="T49" s="114">
        <v>1</v>
      </c>
      <c r="U49" s="97">
        <v>8078.4</v>
      </c>
      <c r="V49" s="114">
        <v>0</v>
      </c>
      <c r="W49" s="97">
        <f t="shared" si="18"/>
        <v>0</v>
      </c>
      <c r="X49" s="47" t="e">
        <f>K49*#REF!/#REF!</f>
        <v>#REF!</v>
      </c>
    </row>
    <row r="50" spans="1:24" s="1" customFormat="1" ht="36" customHeight="1" x14ac:dyDescent="0.3">
      <c r="A50" s="92">
        <v>40</v>
      </c>
      <c r="B50" s="49" t="s">
        <v>113</v>
      </c>
      <c r="C50" s="4">
        <f>SUM('Прил.1.1 -перечень МКД'!H58)</f>
        <v>1243.5</v>
      </c>
      <c r="D50" s="3">
        <f>SUM('Прил.1.1 -перечень МКД'!I58*3.9*31+'Прил.1.1 -перечень МКД'!I58*4.13*318)</f>
        <v>1384041.6</v>
      </c>
      <c r="E50" s="98">
        <f t="shared" si="17"/>
        <v>41154.29</v>
      </c>
      <c r="F50" s="97">
        <v>0</v>
      </c>
      <c r="G50" s="97">
        <v>0</v>
      </c>
      <c r="H50" s="97">
        <v>0</v>
      </c>
      <c r="I50" s="97">
        <v>0</v>
      </c>
      <c r="J50" s="114">
        <v>0</v>
      </c>
      <c r="K50" s="97">
        <v>0</v>
      </c>
      <c r="L50" s="79">
        <v>0</v>
      </c>
      <c r="M50" s="97">
        <v>0</v>
      </c>
      <c r="N50" s="95">
        <v>0</v>
      </c>
      <c r="O50" s="97">
        <v>0</v>
      </c>
      <c r="P50" s="95">
        <v>0</v>
      </c>
      <c r="Q50" s="97">
        <v>0</v>
      </c>
      <c r="R50" s="95">
        <v>0</v>
      </c>
      <c r="S50" s="97">
        <v>0</v>
      </c>
      <c r="T50" s="114">
        <v>1</v>
      </c>
      <c r="U50" s="97">
        <v>41154.29</v>
      </c>
      <c r="V50" s="114">
        <v>0</v>
      </c>
      <c r="W50" s="97">
        <f t="shared" si="18"/>
        <v>0</v>
      </c>
      <c r="X50" s="47" t="e">
        <f>K50*#REF!/#REF!</f>
        <v>#REF!</v>
      </c>
    </row>
    <row r="51" spans="1:24" s="1" customFormat="1" ht="36" customHeight="1" x14ac:dyDescent="0.3">
      <c r="A51" s="92">
        <v>41</v>
      </c>
      <c r="B51" s="49" t="s">
        <v>114</v>
      </c>
      <c r="C51" s="4">
        <f>SUM('Прил.1.1 -перечень МКД'!H59)</f>
        <v>242.5</v>
      </c>
      <c r="D51" s="3">
        <f>SUM('Прил.1.1 -перечень МКД'!I59*3.9*31+'Прил.1.1 -перечень МКД'!I59*4.13*318)</f>
        <v>308361.59999999998</v>
      </c>
      <c r="E51" s="98">
        <f t="shared" si="17"/>
        <v>8245</v>
      </c>
      <c r="F51" s="97">
        <v>0</v>
      </c>
      <c r="G51" s="97">
        <v>0</v>
      </c>
      <c r="H51" s="97">
        <v>0</v>
      </c>
      <c r="I51" s="97">
        <v>0</v>
      </c>
      <c r="J51" s="114">
        <v>0</v>
      </c>
      <c r="K51" s="97">
        <v>0</v>
      </c>
      <c r="L51" s="79">
        <v>0</v>
      </c>
      <c r="M51" s="97">
        <v>0</v>
      </c>
      <c r="N51" s="95">
        <v>0</v>
      </c>
      <c r="O51" s="97">
        <v>0</v>
      </c>
      <c r="P51" s="95">
        <v>0</v>
      </c>
      <c r="Q51" s="97">
        <v>0</v>
      </c>
      <c r="R51" s="95">
        <v>0</v>
      </c>
      <c r="S51" s="97">
        <v>0</v>
      </c>
      <c r="T51" s="114">
        <v>1</v>
      </c>
      <c r="U51" s="97">
        <v>8245</v>
      </c>
      <c r="V51" s="114">
        <v>0</v>
      </c>
      <c r="W51" s="97">
        <f t="shared" si="18"/>
        <v>0</v>
      </c>
      <c r="X51" s="47" t="e">
        <f>K51*#REF!/#REF!</f>
        <v>#REF!</v>
      </c>
    </row>
    <row r="52" spans="1:24" s="1" customFormat="1" ht="36" customHeight="1" x14ac:dyDescent="0.3">
      <c r="A52" s="92">
        <v>42</v>
      </c>
      <c r="B52" s="49" t="s">
        <v>115</v>
      </c>
      <c r="C52" s="4">
        <f>SUM('Прил.1.1 -перечень МКД'!H60)</f>
        <v>238.1</v>
      </c>
      <c r="D52" s="3">
        <f>SUM('Прил.1.1 -перечень МКД'!I60*3.9*31+'Прил.1.1 -перечень МКД'!I60*4.13*318)</f>
        <v>306927.35999999999</v>
      </c>
      <c r="E52" s="98">
        <f t="shared" si="17"/>
        <v>10238.299999999999</v>
      </c>
      <c r="F52" s="97">
        <v>0</v>
      </c>
      <c r="G52" s="97">
        <v>0</v>
      </c>
      <c r="H52" s="97">
        <v>0</v>
      </c>
      <c r="I52" s="97">
        <v>0</v>
      </c>
      <c r="J52" s="114">
        <v>0</v>
      </c>
      <c r="K52" s="97">
        <v>0</v>
      </c>
      <c r="L52" s="79">
        <v>0</v>
      </c>
      <c r="M52" s="97">
        <v>0</v>
      </c>
      <c r="N52" s="95">
        <v>0</v>
      </c>
      <c r="O52" s="97">
        <v>0</v>
      </c>
      <c r="P52" s="95">
        <v>0</v>
      </c>
      <c r="Q52" s="97">
        <v>0</v>
      </c>
      <c r="R52" s="95">
        <v>0</v>
      </c>
      <c r="S52" s="97">
        <v>0</v>
      </c>
      <c r="T52" s="114">
        <v>1</v>
      </c>
      <c r="U52" s="97">
        <v>10238.299999999999</v>
      </c>
      <c r="V52" s="114">
        <v>0</v>
      </c>
      <c r="W52" s="97">
        <f t="shared" si="18"/>
        <v>0</v>
      </c>
      <c r="X52" s="47" t="e">
        <f>K52*#REF!/#REF!</f>
        <v>#REF!</v>
      </c>
    </row>
    <row r="53" spans="1:24" s="1" customFormat="1" ht="36" customHeight="1" x14ac:dyDescent="0.3">
      <c r="A53" s="92">
        <v>43</v>
      </c>
      <c r="B53" s="49" t="s">
        <v>116</v>
      </c>
      <c r="C53" s="4">
        <f>SUM('Прил.1.1 -перечень МКД'!H61)</f>
        <v>242.9</v>
      </c>
      <c r="D53" s="3">
        <f>SUM('Прил.1.1 -перечень МКД'!I61*3.9*31+'Прил.1.1 -перечень МКД'!I61*4.13*318)</f>
        <v>302624.64000000001</v>
      </c>
      <c r="E53" s="98">
        <f t="shared" si="17"/>
        <v>8258.6</v>
      </c>
      <c r="F53" s="97">
        <v>0</v>
      </c>
      <c r="G53" s="97">
        <v>0</v>
      </c>
      <c r="H53" s="97">
        <v>0</v>
      </c>
      <c r="I53" s="97">
        <v>0</v>
      </c>
      <c r="J53" s="114">
        <v>0</v>
      </c>
      <c r="K53" s="97">
        <v>0</v>
      </c>
      <c r="L53" s="79">
        <v>0</v>
      </c>
      <c r="M53" s="97">
        <v>0</v>
      </c>
      <c r="N53" s="95">
        <v>0</v>
      </c>
      <c r="O53" s="97">
        <v>0</v>
      </c>
      <c r="P53" s="95">
        <v>0</v>
      </c>
      <c r="Q53" s="97">
        <v>0</v>
      </c>
      <c r="R53" s="95">
        <v>0</v>
      </c>
      <c r="S53" s="97">
        <v>0</v>
      </c>
      <c r="T53" s="114">
        <v>1</v>
      </c>
      <c r="U53" s="97">
        <v>8258.6</v>
      </c>
      <c r="V53" s="114">
        <v>0</v>
      </c>
      <c r="W53" s="97">
        <f t="shared" si="18"/>
        <v>0</v>
      </c>
      <c r="X53" s="47" t="e">
        <f>K53*#REF!/#REF!</f>
        <v>#REF!</v>
      </c>
    </row>
    <row r="54" spans="1:24" s="1" customFormat="1" ht="36" customHeight="1" x14ac:dyDescent="0.3">
      <c r="A54" s="92">
        <v>44</v>
      </c>
      <c r="B54" s="5" t="s">
        <v>292</v>
      </c>
      <c r="C54" s="4">
        <f>SUM('Прил.1.1 -перечень МКД'!H62)</f>
        <v>247.7</v>
      </c>
      <c r="D54" s="3">
        <f>SUM('Прил.1.1 -перечень МКД'!I62*3.9*31+'Прил.1.1 -перечень МКД'!I62*4.13*318)</f>
        <v>319835.52000000002</v>
      </c>
      <c r="E54" s="98">
        <f t="shared" si="17"/>
        <v>8421.7999999999993</v>
      </c>
      <c r="F54" s="97">
        <v>0</v>
      </c>
      <c r="G54" s="97">
        <v>0</v>
      </c>
      <c r="H54" s="97">
        <v>0</v>
      </c>
      <c r="I54" s="97">
        <v>0</v>
      </c>
      <c r="J54" s="114">
        <v>0</v>
      </c>
      <c r="K54" s="97">
        <v>0</v>
      </c>
      <c r="L54" s="79">
        <v>0</v>
      </c>
      <c r="M54" s="97">
        <v>0</v>
      </c>
      <c r="N54" s="95">
        <v>0</v>
      </c>
      <c r="O54" s="97">
        <v>0</v>
      </c>
      <c r="P54" s="95">
        <v>0</v>
      </c>
      <c r="Q54" s="97">
        <v>0</v>
      </c>
      <c r="R54" s="95">
        <v>0</v>
      </c>
      <c r="S54" s="97">
        <v>0</v>
      </c>
      <c r="T54" s="114">
        <v>1</v>
      </c>
      <c r="U54" s="97">
        <v>8421.7999999999993</v>
      </c>
      <c r="V54" s="114">
        <v>0</v>
      </c>
      <c r="W54" s="97">
        <f t="shared" si="18"/>
        <v>0</v>
      </c>
      <c r="X54" s="46"/>
    </row>
    <row r="55" spans="1:24" s="1" customFormat="1" ht="36" customHeight="1" x14ac:dyDescent="0.3">
      <c r="A55" s="92">
        <v>45</v>
      </c>
      <c r="B55" s="5" t="s">
        <v>118</v>
      </c>
      <c r="C55" s="4">
        <f>SUM('Прил.1.1 -перечень МКД'!H63)</f>
        <v>240.2</v>
      </c>
      <c r="D55" s="3">
        <f>SUM('Прил.1.1 -перечень МКД'!I63*3.9*31+'Прил.1.1 -перечень МКД'!I63*4.13*318)</f>
        <v>314098.56</v>
      </c>
      <c r="E55" s="98">
        <f t="shared" si="17"/>
        <v>10328.6</v>
      </c>
      <c r="F55" s="97">
        <v>0</v>
      </c>
      <c r="G55" s="97">
        <v>0</v>
      </c>
      <c r="H55" s="97">
        <v>0</v>
      </c>
      <c r="I55" s="97">
        <v>0</v>
      </c>
      <c r="J55" s="114">
        <v>0</v>
      </c>
      <c r="K55" s="97">
        <v>0</v>
      </c>
      <c r="L55" s="79">
        <v>0</v>
      </c>
      <c r="M55" s="97">
        <v>0</v>
      </c>
      <c r="N55" s="95">
        <v>0</v>
      </c>
      <c r="O55" s="97">
        <v>0</v>
      </c>
      <c r="P55" s="95">
        <v>0</v>
      </c>
      <c r="Q55" s="97">
        <v>0</v>
      </c>
      <c r="R55" s="95">
        <v>0</v>
      </c>
      <c r="S55" s="97">
        <v>0</v>
      </c>
      <c r="T55" s="114">
        <v>1</v>
      </c>
      <c r="U55" s="97">
        <v>10328.6</v>
      </c>
      <c r="V55" s="114">
        <v>0</v>
      </c>
      <c r="W55" s="97">
        <f t="shared" si="18"/>
        <v>0</v>
      </c>
      <c r="X55" s="46"/>
    </row>
    <row r="56" spans="1:24" s="1" customFormat="1" ht="36" customHeight="1" x14ac:dyDescent="0.3">
      <c r="A56" s="92">
        <v>46</v>
      </c>
      <c r="B56" s="5" t="s">
        <v>119</v>
      </c>
      <c r="C56" s="4">
        <f>SUM('Прил.1.1 -перечень МКД'!H64)</f>
        <v>239.8</v>
      </c>
      <c r="D56" s="3">
        <f>SUM('Прил.1.1 -перечень МКД'!I64*3.9*31+'Прил.1.1 -перечень МКД'!I64*4.13*318)</f>
        <v>306927.35999999999</v>
      </c>
      <c r="E56" s="98">
        <f t="shared" si="17"/>
        <v>8153.2</v>
      </c>
      <c r="F56" s="97">
        <v>0</v>
      </c>
      <c r="G56" s="97">
        <v>0</v>
      </c>
      <c r="H56" s="97">
        <v>0</v>
      </c>
      <c r="I56" s="97">
        <v>0</v>
      </c>
      <c r="J56" s="114">
        <v>0</v>
      </c>
      <c r="K56" s="97">
        <v>0</v>
      </c>
      <c r="L56" s="79">
        <v>0</v>
      </c>
      <c r="M56" s="97">
        <v>0</v>
      </c>
      <c r="N56" s="95">
        <v>0</v>
      </c>
      <c r="O56" s="97">
        <v>0</v>
      </c>
      <c r="P56" s="95">
        <v>0</v>
      </c>
      <c r="Q56" s="97">
        <v>0</v>
      </c>
      <c r="R56" s="95">
        <v>0</v>
      </c>
      <c r="S56" s="97">
        <v>0</v>
      </c>
      <c r="T56" s="114">
        <v>1</v>
      </c>
      <c r="U56" s="97">
        <v>8153.2</v>
      </c>
      <c r="V56" s="114">
        <v>0</v>
      </c>
      <c r="W56" s="97">
        <f t="shared" si="18"/>
        <v>0</v>
      </c>
      <c r="X56" s="46"/>
    </row>
    <row r="57" spans="1:24" s="1" customFormat="1" ht="36" customHeight="1" x14ac:dyDescent="0.3">
      <c r="A57" s="92">
        <v>47</v>
      </c>
      <c r="B57" s="5" t="s">
        <v>120</v>
      </c>
      <c r="C57" s="4">
        <f>SUM('Прил.1.1 -перечень МКД'!H65)</f>
        <v>434.5</v>
      </c>
      <c r="D57" s="3">
        <f>SUM('Прил.1.1 -перечень МКД'!I65*3.9*31+'Прил.1.1 -перечень МКД'!I65*4.13*318)</f>
        <v>557919.36</v>
      </c>
      <c r="E57" s="98">
        <f t="shared" si="17"/>
        <v>14773</v>
      </c>
      <c r="F57" s="97">
        <v>0</v>
      </c>
      <c r="G57" s="97">
        <v>0</v>
      </c>
      <c r="H57" s="97">
        <v>0</v>
      </c>
      <c r="I57" s="97">
        <v>0</v>
      </c>
      <c r="J57" s="114">
        <v>0</v>
      </c>
      <c r="K57" s="97">
        <v>0</v>
      </c>
      <c r="L57" s="79">
        <v>0</v>
      </c>
      <c r="M57" s="97">
        <v>0</v>
      </c>
      <c r="N57" s="95">
        <v>0</v>
      </c>
      <c r="O57" s="97">
        <v>0</v>
      </c>
      <c r="P57" s="95">
        <v>0</v>
      </c>
      <c r="Q57" s="97">
        <v>0</v>
      </c>
      <c r="R57" s="95">
        <v>0</v>
      </c>
      <c r="S57" s="97">
        <v>0</v>
      </c>
      <c r="T57" s="114">
        <v>1</v>
      </c>
      <c r="U57" s="97">
        <f>C57*34</f>
        <v>14773</v>
      </c>
      <c r="V57" s="114">
        <v>0</v>
      </c>
      <c r="W57" s="97">
        <f t="shared" si="18"/>
        <v>0</v>
      </c>
      <c r="X57" s="46"/>
    </row>
    <row r="58" spans="1:24" s="1" customFormat="1" ht="36" customHeight="1" x14ac:dyDescent="0.3">
      <c r="A58" s="92">
        <v>48</v>
      </c>
      <c r="B58" s="5" t="s">
        <v>121</v>
      </c>
      <c r="C58" s="4">
        <f>SUM('Прил.1.1 -перечень МКД'!H66)</f>
        <v>240.6</v>
      </c>
      <c r="D58" s="3">
        <f>SUM('Прил.1.1 -перечень МКД'!I66*3.9*31+'Прил.1.1 -перечень МКД'!I66*4.13*318)</f>
        <v>311230.08000000002</v>
      </c>
      <c r="E58" s="98">
        <f t="shared" si="17"/>
        <v>8180.4</v>
      </c>
      <c r="F58" s="97">
        <v>0</v>
      </c>
      <c r="G58" s="97">
        <v>0</v>
      </c>
      <c r="H58" s="97">
        <v>0</v>
      </c>
      <c r="I58" s="97">
        <v>0</v>
      </c>
      <c r="J58" s="114">
        <v>0</v>
      </c>
      <c r="K58" s="97">
        <v>0</v>
      </c>
      <c r="L58" s="79">
        <v>0</v>
      </c>
      <c r="M58" s="97">
        <v>0</v>
      </c>
      <c r="N58" s="95">
        <v>0</v>
      </c>
      <c r="O58" s="97">
        <v>0</v>
      </c>
      <c r="P58" s="95">
        <v>0</v>
      </c>
      <c r="Q58" s="97">
        <v>0</v>
      </c>
      <c r="R58" s="95">
        <v>0</v>
      </c>
      <c r="S58" s="97">
        <v>0</v>
      </c>
      <c r="T58" s="114">
        <v>1</v>
      </c>
      <c r="U58" s="97">
        <v>8180.4</v>
      </c>
      <c r="V58" s="114">
        <v>0</v>
      </c>
      <c r="W58" s="97">
        <f t="shared" ref="W58:W89" si="19">(F58+G58+H58+I58+K58+M58+O58+Q58+S58)*0.0214</f>
        <v>0</v>
      </c>
      <c r="X58" s="46"/>
    </row>
    <row r="59" spans="1:24" s="1" customFormat="1" ht="36" customHeight="1" x14ac:dyDescent="0.3">
      <c r="A59" s="92">
        <v>49</v>
      </c>
      <c r="B59" s="5" t="s">
        <v>293</v>
      </c>
      <c r="C59" s="4">
        <f>SUM('Прил.1.1 -перечень МКД'!H67)</f>
        <v>4797.5</v>
      </c>
      <c r="D59" s="3">
        <f>SUM('Прил.1.1 -перечень МКД'!I67*3.9*31+'Прил.1.1 -перечень МКД'!I67*4.13*318)</f>
        <v>6099822.7199999997</v>
      </c>
      <c r="E59" s="98">
        <f t="shared" si="17"/>
        <v>5042825.78</v>
      </c>
      <c r="F59" s="97">
        <v>0</v>
      </c>
      <c r="G59" s="97">
        <v>0</v>
      </c>
      <c r="H59" s="97">
        <v>0</v>
      </c>
      <c r="I59" s="97">
        <v>0</v>
      </c>
      <c r="J59" s="114">
        <v>0</v>
      </c>
      <c r="K59" s="97">
        <v>0</v>
      </c>
      <c r="L59" s="79">
        <v>1200</v>
      </c>
      <c r="M59" s="97">
        <v>4735200</v>
      </c>
      <c r="N59" s="95">
        <v>0</v>
      </c>
      <c r="O59" s="97">
        <v>0</v>
      </c>
      <c r="P59" s="95">
        <v>0</v>
      </c>
      <c r="Q59" s="97">
        <v>0</v>
      </c>
      <c r="R59" s="95">
        <v>0</v>
      </c>
      <c r="S59" s="97">
        <v>0</v>
      </c>
      <c r="T59" s="114">
        <v>1</v>
      </c>
      <c r="U59" s="97">
        <v>206292.5</v>
      </c>
      <c r="V59" s="114">
        <v>1</v>
      </c>
      <c r="W59" s="97">
        <f t="shared" si="19"/>
        <v>101333.28</v>
      </c>
      <c r="X59" s="46"/>
    </row>
    <row r="60" spans="1:24" s="1" customFormat="1" ht="36" customHeight="1" x14ac:dyDescent="0.3">
      <c r="A60" s="92">
        <v>50</v>
      </c>
      <c r="B60" s="5" t="s">
        <v>125</v>
      </c>
      <c r="C60" s="4">
        <f>SUM('Прил.1.1 -перечень МКД'!H68)</f>
        <v>235.3</v>
      </c>
      <c r="D60" s="3">
        <f>SUM('Прил.1.1 -перечень МКД'!I68*3.9*31+'Прил.1.1 -перечень МКД'!I68*4.13*318)</f>
        <v>304058.88</v>
      </c>
      <c r="E60" s="98">
        <f t="shared" si="17"/>
        <v>8000.2</v>
      </c>
      <c r="F60" s="97">
        <v>0</v>
      </c>
      <c r="G60" s="97">
        <v>0</v>
      </c>
      <c r="H60" s="97">
        <v>0</v>
      </c>
      <c r="I60" s="97">
        <v>0</v>
      </c>
      <c r="J60" s="114">
        <v>0</v>
      </c>
      <c r="K60" s="97">
        <v>0</v>
      </c>
      <c r="L60" s="79">
        <v>0</v>
      </c>
      <c r="M60" s="97">
        <v>0</v>
      </c>
      <c r="N60" s="95">
        <v>0</v>
      </c>
      <c r="O60" s="97">
        <v>0</v>
      </c>
      <c r="P60" s="95">
        <v>0</v>
      </c>
      <c r="Q60" s="97">
        <v>0</v>
      </c>
      <c r="R60" s="95">
        <v>0</v>
      </c>
      <c r="S60" s="97">
        <v>0</v>
      </c>
      <c r="T60" s="114">
        <v>1</v>
      </c>
      <c r="U60" s="97">
        <v>8000.2</v>
      </c>
      <c r="V60" s="114">
        <v>0</v>
      </c>
      <c r="W60" s="97">
        <f t="shared" si="19"/>
        <v>0</v>
      </c>
      <c r="X60" s="46"/>
    </row>
    <row r="61" spans="1:24" s="1" customFormat="1" ht="36" customHeight="1" x14ac:dyDescent="0.3">
      <c r="A61" s="92">
        <v>51</v>
      </c>
      <c r="B61" s="5" t="s">
        <v>124</v>
      </c>
      <c r="C61" s="4">
        <f>SUM('Прил.1.1 -перечень МКД'!H69)</f>
        <v>238.9</v>
      </c>
      <c r="D61" s="3">
        <f>SUM('Прил.1.1 -перечень МКД'!I69*3.9*31+'Прил.1.1 -перечень МКД'!I69*4.13*318)</f>
        <v>309795.84000000003</v>
      </c>
      <c r="E61" s="98">
        <f t="shared" si="17"/>
        <v>10272.700000000001</v>
      </c>
      <c r="F61" s="97">
        <v>0</v>
      </c>
      <c r="G61" s="97">
        <v>0</v>
      </c>
      <c r="H61" s="97">
        <v>0</v>
      </c>
      <c r="I61" s="97">
        <v>0</v>
      </c>
      <c r="J61" s="114">
        <v>0</v>
      </c>
      <c r="K61" s="97">
        <v>0</v>
      </c>
      <c r="L61" s="79">
        <v>0</v>
      </c>
      <c r="M61" s="97">
        <v>0</v>
      </c>
      <c r="N61" s="95">
        <v>0</v>
      </c>
      <c r="O61" s="97">
        <v>0</v>
      </c>
      <c r="P61" s="95">
        <v>0</v>
      </c>
      <c r="Q61" s="97">
        <v>0</v>
      </c>
      <c r="R61" s="95">
        <v>0</v>
      </c>
      <c r="S61" s="97">
        <v>0</v>
      </c>
      <c r="T61" s="114">
        <v>1</v>
      </c>
      <c r="U61" s="97">
        <v>10272.700000000001</v>
      </c>
      <c r="V61" s="114">
        <v>0</v>
      </c>
      <c r="W61" s="97">
        <f t="shared" si="19"/>
        <v>0</v>
      </c>
      <c r="X61" s="46"/>
    </row>
    <row r="62" spans="1:24" s="1" customFormat="1" ht="36" customHeight="1" x14ac:dyDescent="0.3">
      <c r="A62" s="92">
        <v>52</v>
      </c>
      <c r="B62" s="5" t="s">
        <v>126</v>
      </c>
      <c r="C62" s="4">
        <f>SUM('Прил.1.1 -перечень МКД'!H70)</f>
        <v>2027.2</v>
      </c>
      <c r="D62" s="3">
        <f>SUM('Прил.1.1 -перечень МКД'!I70*3.9*31+'Прил.1.1 -перечень МКД'!I70*4.13*318)</f>
        <v>2637567.36</v>
      </c>
      <c r="E62" s="98">
        <f t="shared" si="17"/>
        <v>87169.9</v>
      </c>
      <c r="F62" s="97">
        <v>0</v>
      </c>
      <c r="G62" s="97">
        <v>0</v>
      </c>
      <c r="H62" s="97">
        <v>0</v>
      </c>
      <c r="I62" s="97">
        <v>0</v>
      </c>
      <c r="J62" s="114">
        <v>0</v>
      </c>
      <c r="K62" s="97">
        <v>0</v>
      </c>
      <c r="L62" s="79">
        <v>0</v>
      </c>
      <c r="M62" s="97">
        <v>0</v>
      </c>
      <c r="N62" s="95">
        <v>0</v>
      </c>
      <c r="O62" s="97">
        <v>0</v>
      </c>
      <c r="P62" s="95">
        <v>0</v>
      </c>
      <c r="Q62" s="97">
        <v>0</v>
      </c>
      <c r="R62" s="95">
        <v>0</v>
      </c>
      <c r="S62" s="97">
        <v>0</v>
      </c>
      <c r="T62" s="114">
        <v>1</v>
      </c>
      <c r="U62" s="97">
        <v>87169.9</v>
      </c>
      <c r="V62" s="114">
        <v>0</v>
      </c>
      <c r="W62" s="97">
        <f t="shared" si="19"/>
        <v>0</v>
      </c>
      <c r="X62" s="46"/>
    </row>
    <row r="63" spans="1:24" s="1" customFormat="1" ht="36" customHeight="1" x14ac:dyDescent="0.3">
      <c r="A63" s="92">
        <v>53</v>
      </c>
      <c r="B63" s="5" t="s">
        <v>127</v>
      </c>
      <c r="C63" s="4">
        <f>SUM('Прил.1.1 -перечень МКД'!H71)</f>
        <v>708</v>
      </c>
      <c r="D63" s="3">
        <f>SUM('Прил.1.1 -перечень МКД'!I71*3.9*31+'Прил.1.1 -перечень МКД'!I71*4.13*318)</f>
        <v>946598.40000000002</v>
      </c>
      <c r="E63" s="98">
        <f t="shared" si="17"/>
        <v>30444</v>
      </c>
      <c r="F63" s="97">
        <v>0</v>
      </c>
      <c r="G63" s="97">
        <v>0</v>
      </c>
      <c r="H63" s="97">
        <v>0</v>
      </c>
      <c r="I63" s="97">
        <v>0</v>
      </c>
      <c r="J63" s="114">
        <v>0</v>
      </c>
      <c r="K63" s="97">
        <v>0</v>
      </c>
      <c r="L63" s="79">
        <v>0</v>
      </c>
      <c r="M63" s="97">
        <v>0</v>
      </c>
      <c r="N63" s="95">
        <v>0</v>
      </c>
      <c r="O63" s="97">
        <v>0</v>
      </c>
      <c r="P63" s="95">
        <v>0</v>
      </c>
      <c r="Q63" s="97">
        <v>0</v>
      </c>
      <c r="R63" s="95">
        <v>0</v>
      </c>
      <c r="S63" s="97">
        <v>0</v>
      </c>
      <c r="T63" s="114">
        <v>1</v>
      </c>
      <c r="U63" s="97">
        <v>30444</v>
      </c>
      <c r="V63" s="114">
        <v>0</v>
      </c>
      <c r="W63" s="97">
        <f t="shared" si="19"/>
        <v>0</v>
      </c>
      <c r="X63" s="46"/>
    </row>
    <row r="64" spans="1:24" s="1" customFormat="1" ht="36" customHeight="1" x14ac:dyDescent="0.3">
      <c r="A64" s="92">
        <v>54</v>
      </c>
      <c r="B64" s="5" t="s">
        <v>128</v>
      </c>
      <c r="C64" s="4">
        <v>396.9</v>
      </c>
      <c r="D64" s="3">
        <f>SUM('Прил.1.1 -перечень МКД'!I72*3.9*31+'Прил.1.1 -перечень МКД'!I72*4.13*318)</f>
        <v>503418.24</v>
      </c>
      <c r="E64" s="98">
        <f t="shared" si="17"/>
        <v>17066.7</v>
      </c>
      <c r="F64" s="97">
        <v>0</v>
      </c>
      <c r="G64" s="97">
        <v>0</v>
      </c>
      <c r="H64" s="97">
        <v>0</v>
      </c>
      <c r="I64" s="97">
        <v>0</v>
      </c>
      <c r="J64" s="114">
        <v>0</v>
      </c>
      <c r="K64" s="97">
        <v>0</v>
      </c>
      <c r="L64" s="79">
        <v>0</v>
      </c>
      <c r="M64" s="97">
        <v>0</v>
      </c>
      <c r="N64" s="95">
        <v>0</v>
      </c>
      <c r="O64" s="97">
        <v>0</v>
      </c>
      <c r="P64" s="95">
        <v>0</v>
      </c>
      <c r="Q64" s="97">
        <v>0</v>
      </c>
      <c r="R64" s="95">
        <v>0</v>
      </c>
      <c r="S64" s="97">
        <v>0</v>
      </c>
      <c r="T64" s="114">
        <v>1</v>
      </c>
      <c r="U64" s="97">
        <v>17066.7</v>
      </c>
      <c r="V64" s="114">
        <v>0</v>
      </c>
      <c r="W64" s="97">
        <f t="shared" si="19"/>
        <v>0</v>
      </c>
      <c r="X64" s="46"/>
    </row>
    <row r="65" spans="1:24" s="1" customFormat="1" ht="36" customHeight="1" x14ac:dyDescent="0.3">
      <c r="A65" s="92">
        <v>55</v>
      </c>
      <c r="B65" s="5" t="s">
        <v>137</v>
      </c>
      <c r="C65" s="4">
        <f>SUM('Прил.1.1 -перечень МКД'!H73)</f>
        <v>247</v>
      </c>
      <c r="D65" s="3">
        <f>SUM('Прил.1.1 -перечень МКД'!I73*3.9*31+'Прил.1.1 -перечень МКД'!I73*4.13*318)</f>
        <v>312664.32000000001</v>
      </c>
      <c r="E65" s="98">
        <f t="shared" si="17"/>
        <v>10375.9</v>
      </c>
      <c r="F65" s="97">
        <v>0</v>
      </c>
      <c r="G65" s="97">
        <v>0</v>
      </c>
      <c r="H65" s="97">
        <v>0</v>
      </c>
      <c r="I65" s="97">
        <v>0</v>
      </c>
      <c r="J65" s="114">
        <v>0</v>
      </c>
      <c r="K65" s="97">
        <v>0</v>
      </c>
      <c r="L65" s="79">
        <v>0</v>
      </c>
      <c r="M65" s="97">
        <v>0</v>
      </c>
      <c r="N65" s="95">
        <v>0</v>
      </c>
      <c r="O65" s="97">
        <v>0</v>
      </c>
      <c r="P65" s="95">
        <v>0</v>
      </c>
      <c r="Q65" s="97">
        <v>0</v>
      </c>
      <c r="R65" s="95">
        <v>0</v>
      </c>
      <c r="S65" s="97">
        <v>0</v>
      </c>
      <c r="T65" s="114">
        <v>1</v>
      </c>
      <c r="U65" s="97">
        <v>10375.9</v>
      </c>
      <c r="V65" s="114">
        <v>0</v>
      </c>
      <c r="W65" s="97">
        <f t="shared" si="19"/>
        <v>0</v>
      </c>
      <c r="X65" s="46"/>
    </row>
    <row r="66" spans="1:24" s="1" customFormat="1" ht="36" customHeight="1" x14ac:dyDescent="0.3">
      <c r="A66" s="92">
        <v>56</v>
      </c>
      <c r="B66" s="5" t="s">
        <v>129</v>
      </c>
      <c r="C66" s="4">
        <f>SUM('Прил.1.1 -перечень МКД'!H74)</f>
        <v>911.3</v>
      </c>
      <c r="D66" s="3">
        <f>SUM('Прил.1.1 -перечень МКД'!I74*3.9*31+'Прил.1.1 -перечень МКД'!I74*4.13*318)</f>
        <v>1209064.32</v>
      </c>
      <c r="E66" s="98">
        <f t="shared" si="17"/>
        <v>39185.9</v>
      </c>
      <c r="F66" s="97">
        <v>0</v>
      </c>
      <c r="G66" s="97">
        <v>0</v>
      </c>
      <c r="H66" s="97">
        <v>0</v>
      </c>
      <c r="I66" s="97">
        <v>0</v>
      </c>
      <c r="J66" s="114">
        <v>0</v>
      </c>
      <c r="K66" s="97">
        <v>0</v>
      </c>
      <c r="L66" s="79">
        <v>0</v>
      </c>
      <c r="M66" s="97">
        <v>0</v>
      </c>
      <c r="N66" s="95">
        <v>0</v>
      </c>
      <c r="O66" s="97">
        <v>0</v>
      </c>
      <c r="P66" s="95">
        <v>0</v>
      </c>
      <c r="Q66" s="97">
        <v>0</v>
      </c>
      <c r="R66" s="95">
        <v>0</v>
      </c>
      <c r="S66" s="97">
        <v>0</v>
      </c>
      <c r="T66" s="114">
        <v>1</v>
      </c>
      <c r="U66" s="97">
        <v>39185.9</v>
      </c>
      <c r="V66" s="114">
        <v>0</v>
      </c>
      <c r="W66" s="97">
        <f t="shared" si="19"/>
        <v>0</v>
      </c>
      <c r="X66" s="46"/>
    </row>
    <row r="67" spans="1:24" s="1" customFormat="1" ht="36" customHeight="1" x14ac:dyDescent="0.3">
      <c r="A67" s="92">
        <v>57</v>
      </c>
      <c r="B67" s="5" t="s">
        <v>138</v>
      </c>
      <c r="C67" s="4">
        <f>SUM('Прил.1.1 -перечень МКД'!H75)</f>
        <v>255.6</v>
      </c>
      <c r="D67" s="3">
        <f>SUM('Прил.1.1 -перечень МКД'!I75*3.9*31+'Прил.1.1 -перечень МКД'!I75*4.13*318)</f>
        <v>329875.20000000001</v>
      </c>
      <c r="E67" s="98">
        <f t="shared" si="17"/>
        <v>8690.4</v>
      </c>
      <c r="F67" s="97">
        <v>0</v>
      </c>
      <c r="G67" s="97">
        <v>0</v>
      </c>
      <c r="H67" s="97">
        <v>0</v>
      </c>
      <c r="I67" s="97">
        <v>0</v>
      </c>
      <c r="J67" s="114">
        <v>0</v>
      </c>
      <c r="K67" s="97">
        <v>0</v>
      </c>
      <c r="L67" s="79">
        <v>0</v>
      </c>
      <c r="M67" s="97">
        <v>0</v>
      </c>
      <c r="N67" s="95">
        <v>0</v>
      </c>
      <c r="O67" s="97">
        <v>0</v>
      </c>
      <c r="P67" s="95">
        <v>0</v>
      </c>
      <c r="Q67" s="97">
        <v>0</v>
      </c>
      <c r="R67" s="95">
        <v>0</v>
      </c>
      <c r="S67" s="97">
        <v>0</v>
      </c>
      <c r="T67" s="114">
        <v>1</v>
      </c>
      <c r="U67" s="97">
        <v>8690.4</v>
      </c>
      <c r="V67" s="114">
        <v>0</v>
      </c>
      <c r="W67" s="97">
        <f t="shared" si="19"/>
        <v>0</v>
      </c>
      <c r="X67" s="46"/>
    </row>
    <row r="68" spans="1:24" s="1" customFormat="1" ht="36" customHeight="1" x14ac:dyDescent="0.3">
      <c r="A68" s="92">
        <v>58</v>
      </c>
      <c r="B68" s="5" t="s">
        <v>130</v>
      </c>
      <c r="C68" s="4">
        <f>SUM('Прил.1.1 -перечень МКД'!H76)</f>
        <v>239.2</v>
      </c>
      <c r="D68" s="3">
        <f>SUM('Прил.1.1 -перечень МКД'!I76*3.9*31+'Прил.1.1 -перечень МКД'!I76*4.13*318)</f>
        <v>311230.08000000002</v>
      </c>
      <c r="E68" s="98">
        <f t="shared" si="17"/>
        <v>8132.8</v>
      </c>
      <c r="F68" s="97">
        <v>0</v>
      </c>
      <c r="G68" s="97">
        <v>0</v>
      </c>
      <c r="H68" s="97">
        <v>0</v>
      </c>
      <c r="I68" s="97">
        <v>0</v>
      </c>
      <c r="J68" s="114">
        <v>0</v>
      </c>
      <c r="K68" s="97">
        <v>0</v>
      </c>
      <c r="L68" s="79">
        <v>0</v>
      </c>
      <c r="M68" s="97">
        <v>0</v>
      </c>
      <c r="N68" s="95">
        <v>0</v>
      </c>
      <c r="O68" s="97">
        <v>0</v>
      </c>
      <c r="P68" s="95">
        <v>0</v>
      </c>
      <c r="Q68" s="97">
        <v>0</v>
      </c>
      <c r="R68" s="95">
        <v>0</v>
      </c>
      <c r="S68" s="97">
        <v>0</v>
      </c>
      <c r="T68" s="114">
        <v>1</v>
      </c>
      <c r="U68" s="97">
        <v>8132.8</v>
      </c>
      <c r="V68" s="114">
        <v>0</v>
      </c>
      <c r="W68" s="97">
        <f t="shared" si="19"/>
        <v>0</v>
      </c>
      <c r="X68" s="46"/>
    </row>
    <row r="69" spans="1:24" s="1" customFormat="1" ht="36" customHeight="1" x14ac:dyDescent="0.3">
      <c r="A69" s="92">
        <v>59</v>
      </c>
      <c r="B69" s="5" t="s">
        <v>131</v>
      </c>
      <c r="C69" s="4">
        <f>SUM('Прил.1.1 -перечень МКД'!H77)</f>
        <v>250</v>
      </c>
      <c r="D69" s="3">
        <f>SUM('Прил.1.1 -перечень МКД'!I77*3.9*31+'Прил.1.1 -перечень МКД'!I77*4.13*318)</f>
        <v>328440.96000000002</v>
      </c>
      <c r="E69" s="98">
        <f t="shared" si="17"/>
        <v>8500</v>
      </c>
      <c r="F69" s="97">
        <v>0</v>
      </c>
      <c r="G69" s="97">
        <v>0</v>
      </c>
      <c r="H69" s="97">
        <v>0</v>
      </c>
      <c r="I69" s="97">
        <v>0</v>
      </c>
      <c r="J69" s="114">
        <v>0</v>
      </c>
      <c r="K69" s="97">
        <v>0</v>
      </c>
      <c r="L69" s="79">
        <v>0</v>
      </c>
      <c r="M69" s="97">
        <v>0</v>
      </c>
      <c r="N69" s="95">
        <v>0</v>
      </c>
      <c r="O69" s="97">
        <v>0</v>
      </c>
      <c r="P69" s="95">
        <v>0</v>
      </c>
      <c r="Q69" s="97">
        <v>0</v>
      </c>
      <c r="R69" s="95">
        <v>0</v>
      </c>
      <c r="S69" s="97">
        <v>0</v>
      </c>
      <c r="T69" s="114">
        <v>1</v>
      </c>
      <c r="U69" s="97">
        <v>8500</v>
      </c>
      <c r="V69" s="114">
        <v>0</v>
      </c>
      <c r="W69" s="97">
        <f t="shared" si="19"/>
        <v>0</v>
      </c>
      <c r="X69" s="46"/>
    </row>
    <row r="70" spans="1:24" s="1" customFormat="1" ht="36" customHeight="1" x14ac:dyDescent="0.3">
      <c r="A70" s="92">
        <v>60</v>
      </c>
      <c r="B70" s="5" t="s">
        <v>132</v>
      </c>
      <c r="C70" s="4">
        <f>SUM('Прил.1.1 -перечень МКД'!H78)</f>
        <v>244</v>
      </c>
      <c r="D70" s="3">
        <f>SUM('Прил.1.1 -перечень МКД'!I78*3.9*31+'Прил.1.1 -перечень МКД'!I78*4.13*318)</f>
        <v>315532.79999999999</v>
      </c>
      <c r="E70" s="98">
        <f t="shared" si="17"/>
        <v>20496</v>
      </c>
      <c r="F70" s="97">
        <v>0</v>
      </c>
      <c r="G70" s="97">
        <v>0</v>
      </c>
      <c r="H70" s="97">
        <v>0</v>
      </c>
      <c r="I70" s="97">
        <v>0</v>
      </c>
      <c r="J70" s="114">
        <v>0</v>
      </c>
      <c r="K70" s="97">
        <v>0</v>
      </c>
      <c r="L70" s="79">
        <v>0</v>
      </c>
      <c r="M70" s="97">
        <v>0</v>
      </c>
      <c r="N70" s="95">
        <v>0</v>
      </c>
      <c r="O70" s="97">
        <v>0</v>
      </c>
      <c r="P70" s="95">
        <v>0</v>
      </c>
      <c r="Q70" s="97">
        <v>0</v>
      </c>
      <c r="R70" s="95">
        <v>0</v>
      </c>
      <c r="S70" s="97">
        <v>0</v>
      </c>
      <c r="T70" s="114">
        <v>1</v>
      </c>
      <c r="U70" s="97">
        <v>20496</v>
      </c>
      <c r="V70" s="114">
        <v>0</v>
      </c>
      <c r="W70" s="97">
        <f t="shared" si="19"/>
        <v>0</v>
      </c>
      <c r="X70" s="46"/>
    </row>
    <row r="71" spans="1:24" s="1" customFormat="1" ht="36" customHeight="1" x14ac:dyDescent="0.3">
      <c r="A71" s="92">
        <v>61</v>
      </c>
      <c r="B71" s="5" t="s">
        <v>133</v>
      </c>
      <c r="C71" s="4">
        <f>SUM('Прил.1.1 -перечень МКД'!H79)</f>
        <v>239.6</v>
      </c>
      <c r="D71" s="3">
        <f>SUM('Прил.1.1 -перечень МКД'!I79*3.9*31+'Прил.1.1 -перечень МКД'!I79*4.13*318)</f>
        <v>311230.08000000002</v>
      </c>
      <c r="E71" s="98">
        <f t="shared" si="17"/>
        <v>8146.4</v>
      </c>
      <c r="F71" s="97">
        <v>0</v>
      </c>
      <c r="G71" s="97">
        <v>0</v>
      </c>
      <c r="H71" s="97">
        <v>0</v>
      </c>
      <c r="I71" s="97">
        <v>0</v>
      </c>
      <c r="J71" s="114">
        <v>0</v>
      </c>
      <c r="K71" s="97">
        <v>0</v>
      </c>
      <c r="L71" s="79">
        <v>0</v>
      </c>
      <c r="M71" s="97">
        <v>0</v>
      </c>
      <c r="N71" s="95">
        <v>0</v>
      </c>
      <c r="O71" s="97">
        <v>0</v>
      </c>
      <c r="P71" s="95">
        <v>0</v>
      </c>
      <c r="Q71" s="97">
        <v>0</v>
      </c>
      <c r="R71" s="95">
        <v>0</v>
      </c>
      <c r="S71" s="97">
        <v>0</v>
      </c>
      <c r="T71" s="114">
        <v>1</v>
      </c>
      <c r="U71" s="97">
        <v>8146.4</v>
      </c>
      <c r="V71" s="114">
        <v>0</v>
      </c>
      <c r="W71" s="97">
        <f t="shared" si="19"/>
        <v>0</v>
      </c>
      <c r="X71" s="46"/>
    </row>
    <row r="72" spans="1:24" s="1" customFormat="1" ht="36" customHeight="1" x14ac:dyDescent="0.3">
      <c r="A72" s="92">
        <v>62</v>
      </c>
      <c r="B72" s="5" t="s">
        <v>134</v>
      </c>
      <c r="C72" s="4">
        <f>SUM('Прил.1.1 -перечень МКД'!H80)</f>
        <v>426.7</v>
      </c>
      <c r="D72" s="3">
        <f>SUM('Прил.1.1 -перечень МКД'!I80*3.9*31+'Прил.1.1 -перечень МКД'!I80*4.13*318)</f>
        <v>547879.68000000005</v>
      </c>
      <c r="E72" s="98">
        <f t="shared" si="17"/>
        <v>18348.099999999999</v>
      </c>
      <c r="F72" s="97">
        <v>0</v>
      </c>
      <c r="G72" s="97">
        <v>0</v>
      </c>
      <c r="H72" s="97">
        <v>0</v>
      </c>
      <c r="I72" s="97">
        <v>0</v>
      </c>
      <c r="J72" s="114">
        <v>0</v>
      </c>
      <c r="K72" s="97">
        <v>0</v>
      </c>
      <c r="L72" s="79">
        <v>0</v>
      </c>
      <c r="M72" s="97">
        <v>0</v>
      </c>
      <c r="N72" s="95">
        <v>0</v>
      </c>
      <c r="O72" s="97">
        <v>0</v>
      </c>
      <c r="P72" s="95">
        <v>0</v>
      </c>
      <c r="Q72" s="97">
        <v>0</v>
      </c>
      <c r="R72" s="95">
        <v>0</v>
      </c>
      <c r="S72" s="97">
        <v>0</v>
      </c>
      <c r="T72" s="114">
        <v>1</v>
      </c>
      <c r="U72" s="97">
        <v>18348.099999999999</v>
      </c>
      <c r="V72" s="114">
        <v>0</v>
      </c>
      <c r="W72" s="97">
        <f t="shared" si="19"/>
        <v>0</v>
      </c>
      <c r="X72" s="46"/>
    </row>
    <row r="73" spans="1:24" s="1" customFormat="1" ht="36" customHeight="1" x14ac:dyDescent="0.3">
      <c r="A73" s="92">
        <v>63</v>
      </c>
      <c r="B73" s="5" t="s">
        <v>135</v>
      </c>
      <c r="C73" s="4">
        <f>SUM('Прил.1.1 -перечень МКД'!H81)</f>
        <v>418.9</v>
      </c>
      <c r="D73" s="3">
        <f>SUM('Прил.1.1 -перечень МКД'!I81*3.9*31+'Прил.1.1 -перечень МКД'!I81*4.13*318)</f>
        <v>536405.76000000001</v>
      </c>
      <c r="E73" s="98">
        <f t="shared" si="17"/>
        <v>18012.7</v>
      </c>
      <c r="F73" s="97">
        <v>0</v>
      </c>
      <c r="G73" s="97">
        <v>0</v>
      </c>
      <c r="H73" s="97">
        <v>0</v>
      </c>
      <c r="I73" s="97">
        <v>0</v>
      </c>
      <c r="J73" s="114">
        <v>0</v>
      </c>
      <c r="K73" s="97">
        <v>0</v>
      </c>
      <c r="L73" s="79">
        <v>0</v>
      </c>
      <c r="M73" s="97">
        <v>0</v>
      </c>
      <c r="N73" s="95">
        <v>0</v>
      </c>
      <c r="O73" s="97">
        <v>0</v>
      </c>
      <c r="P73" s="95">
        <v>0</v>
      </c>
      <c r="Q73" s="97">
        <v>0</v>
      </c>
      <c r="R73" s="95">
        <v>0</v>
      </c>
      <c r="S73" s="97">
        <v>0</v>
      </c>
      <c r="T73" s="114">
        <v>1</v>
      </c>
      <c r="U73" s="97">
        <v>18012.7</v>
      </c>
      <c r="V73" s="114">
        <v>0</v>
      </c>
      <c r="W73" s="97">
        <f t="shared" si="19"/>
        <v>0</v>
      </c>
      <c r="X73" s="46"/>
    </row>
    <row r="74" spans="1:24" s="1" customFormat="1" ht="36" customHeight="1" x14ac:dyDescent="0.3">
      <c r="A74" s="92">
        <v>64</v>
      </c>
      <c r="B74" s="5" t="s">
        <v>136</v>
      </c>
      <c r="C74" s="4">
        <f>SUM('Прил.1.1 -перечень МКД'!H82)</f>
        <v>242.3</v>
      </c>
      <c r="D74" s="3">
        <f>SUM('Прил.1.1 -перечень МКД'!I82*3.9*31+'Прил.1.1 -перечень МКД'!I82*4.13*318)</f>
        <v>312664.32000000001</v>
      </c>
      <c r="E74" s="98">
        <f t="shared" si="17"/>
        <v>20353.2</v>
      </c>
      <c r="F74" s="97">
        <v>0</v>
      </c>
      <c r="G74" s="97">
        <v>0</v>
      </c>
      <c r="H74" s="97">
        <v>0</v>
      </c>
      <c r="I74" s="97">
        <v>0</v>
      </c>
      <c r="J74" s="114">
        <v>0</v>
      </c>
      <c r="K74" s="97">
        <v>0</v>
      </c>
      <c r="L74" s="79">
        <v>0</v>
      </c>
      <c r="M74" s="97">
        <v>0</v>
      </c>
      <c r="N74" s="95">
        <v>0</v>
      </c>
      <c r="O74" s="97">
        <v>0</v>
      </c>
      <c r="P74" s="95">
        <v>0</v>
      </c>
      <c r="Q74" s="97">
        <v>0</v>
      </c>
      <c r="R74" s="95">
        <v>0</v>
      </c>
      <c r="S74" s="97">
        <v>0</v>
      </c>
      <c r="T74" s="114">
        <v>1</v>
      </c>
      <c r="U74" s="97">
        <v>20353.2</v>
      </c>
      <c r="V74" s="114">
        <v>0</v>
      </c>
      <c r="W74" s="97">
        <f t="shared" si="19"/>
        <v>0</v>
      </c>
      <c r="X74" s="46"/>
    </row>
    <row r="75" spans="1:24" s="1" customFormat="1" ht="36" customHeight="1" x14ac:dyDescent="0.3">
      <c r="A75" s="92">
        <v>65</v>
      </c>
      <c r="B75" s="5" t="s">
        <v>139</v>
      </c>
      <c r="C75" s="4">
        <f>SUM('Прил.1.1 -перечень МКД'!H83)</f>
        <v>3663.8</v>
      </c>
      <c r="D75" s="3">
        <f>SUM('Прил.1.1 -перечень МКД'!I83*3.9*31+'Прил.1.1 -перечень МКД'!I83*4.13*318)</f>
        <v>4827651.84</v>
      </c>
      <c r="E75" s="98">
        <f t="shared" si="17"/>
        <v>157543.4</v>
      </c>
      <c r="F75" s="97">
        <v>0</v>
      </c>
      <c r="G75" s="97">
        <v>0</v>
      </c>
      <c r="H75" s="97">
        <v>0</v>
      </c>
      <c r="I75" s="97">
        <v>0</v>
      </c>
      <c r="J75" s="114">
        <v>0</v>
      </c>
      <c r="K75" s="97">
        <v>0</v>
      </c>
      <c r="L75" s="79">
        <v>0</v>
      </c>
      <c r="M75" s="97">
        <v>0</v>
      </c>
      <c r="N75" s="95">
        <v>0</v>
      </c>
      <c r="O75" s="97">
        <v>0</v>
      </c>
      <c r="P75" s="95">
        <v>0</v>
      </c>
      <c r="Q75" s="97">
        <v>0</v>
      </c>
      <c r="R75" s="95">
        <v>0</v>
      </c>
      <c r="S75" s="97">
        <v>0</v>
      </c>
      <c r="T75" s="114">
        <v>1</v>
      </c>
      <c r="U75" s="97">
        <v>157543.4</v>
      </c>
      <c r="V75" s="114">
        <v>0</v>
      </c>
      <c r="W75" s="97">
        <f t="shared" si="19"/>
        <v>0</v>
      </c>
      <c r="X75" s="46"/>
    </row>
    <row r="76" spans="1:24" s="1" customFormat="1" ht="36" customHeight="1" x14ac:dyDescent="0.3">
      <c r="A76" s="92">
        <v>66</v>
      </c>
      <c r="B76" s="5" t="s">
        <v>144</v>
      </c>
      <c r="C76" s="4">
        <f>SUM('Прил.1.1 -перечень МКД'!H84)</f>
        <v>3856.4</v>
      </c>
      <c r="D76" s="3">
        <f>SUM('Прил.1.1 -перечень МКД'!I84*3.9*31+'Прил.1.1 -перечень МКД'!I84*4.13*318)</f>
        <v>4968207.3600000003</v>
      </c>
      <c r="E76" s="98">
        <f t="shared" ref="E76:E139" si="20">F76+G76+H76+I76+K76+M76+O76+Q76+S76+U76+W76</f>
        <v>5568396.5</v>
      </c>
      <c r="F76" s="97">
        <v>0</v>
      </c>
      <c r="G76" s="97">
        <v>0</v>
      </c>
      <c r="H76" s="97">
        <v>0</v>
      </c>
      <c r="I76" s="97">
        <v>0</v>
      </c>
      <c r="J76" s="114">
        <v>0</v>
      </c>
      <c r="K76" s="97">
        <v>0</v>
      </c>
      <c r="L76" s="79">
        <v>1213</v>
      </c>
      <c r="M76" s="97">
        <v>3577137</v>
      </c>
      <c r="N76" s="95">
        <v>0</v>
      </c>
      <c r="O76" s="97">
        <v>0</v>
      </c>
      <c r="P76" s="95">
        <v>2265</v>
      </c>
      <c r="Q76" s="97">
        <v>1712241.6</v>
      </c>
      <c r="R76" s="95">
        <v>0</v>
      </c>
      <c r="S76" s="97">
        <v>0</v>
      </c>
      <c r="T76" s="114">
        <v>2</v>
      </c>
      <c r="U76" s="97">
        <v>165825.20000000001</v>
      </c>
      <c r="V76" s="114">
        <v>2</v>
      </c>
      <c r="W76" s="97">
        <f t="shared" si="19"/>
        <v>113192.7</v>
      </c>
      <c r="X76" s="46"/>
    </row>
    <row r="77" spans="1:24" s="1" customFormat="1" ht="36" customHeight="1" x14ac:dyDescent="0.3">
      <c r="A77" s="92">
        <v>67</v>
      </c>
      <c r="B77" s="5" t="s">
        <v>146</v>
      </c>
      <c r="C77" s="4">
        <f>SUM('Прил.1.1 -перечень МКД'!H85)</f>
        <v>778.2</v>
      </c>
      <c r="D77" s="3">
        <f>SUM('Прил.1.1 -перечень МКД'!I85*3.9*31+'Прил.1.1 -перечень МКД'!I85*4.13*318)</f>
        <v>983888.64</v>
      </c>
      <c r="E77" s="98">
        <f t="shared" si="20"/>
        <v>33462.6</v>
      </c>
      <c r="F77" s="97">
        <v>0</v>
      </c>
      <c r="G77" s="97">
        <v>0</v>
      </c>
      <c r="H77" s="97">
        <v>0</v>
      </c>
      <c r="I77" s="97">
        <v>0</v>
      </c>
      <c r="J77" s="114">
        <v>0</v>
      </c>
      <c r="K77" s="97">
        <v>0</v>
      </c>
      <c r="L77" s="79">
        <v>0</v>
      </c>
      <c r="M77" s="97">
        <v>0</v>
      </c>
      <c r="N77" s="95">
        <v>0</v>
      </c>
      <c r="O77" s="97">
        <v>0</v>
      </c>
      <c r="P77" s="95">
        <v>0</v>
      </c>
      <c r="Q77" s="97">
        <v>0</v>
      </c>
      <c r="R77" s="95">
        <v>0</v>
      </c>
      <c r="S77" s="97">
        <v>0</v>
      </c>
      <c r="T77" s="114">
        <v>1</v>
      </c>
      <c r="U77" s="98">
        <v>33462.6</v>
      </c>
      <c r="V77" s="114">
        <v>0</v>
      </c>
      <c r="W77" s="97">
        <f t="shared" si="19"/>
        <v>0</v>
      </c>
      <c r="X77" s="46"/>
    </row>
    <row r="78" spans="1:24" s="1" customFormat="1" ht="36" customHeight="1" x14ac:dyDescent="0.3">
      <c r="A78" s="92">
        <v>68</v>
      </c>
      <c r="B78" s="48" t="s">
        <v>147</v>
      </c>
      <c r="C78" s="4">
        <f>SUM('Прил.1.1 -перечень МКД'!H86)</f>
        <v>922.1</v>
      </c>
      <c r="D78" s="3">
        <f>SUM('Прил.1.1 -перечень МКД'!I86*3.9*31+'Прил.1.1 -перечень МКД'!I86*4.13*318)</f>
        <v>1209064.32</v>
      </c>
      <c r="E78" s="98">
        <f t="shared" si="20"/>
        <v>39650.300000000003</v>
      </c>
      <c r="F78" s="97">
        <v>0</v>
      </c>
      <c r="G78" s="97">
        <v>0</v>
      </c>
      <c r="H78" s="97">
        <v>0</v>
      </c>
      <c r="I78" s="97">
        <v>0</v>
      </c>
      <c r="J78" s="114">
        <v>0</v>
      </c>
      <c r="K78" s="97">
        <v>0</v>
      </c>
      <c r="L78" s="79">
        <v>0</v>
      </c>
      <c r="M78" s="97">
        <v>0</v>
      </c>
      <c r="N78" s="95">
        <v>0</v>
      </c>
      <c r="O78" s="97">
        <v>0</v>
      </c>
      <c r="P78" s="95">
        <v>0</v>
      </c>
      <c r="Q78" s="97">
        <v>0</v>
      </c>
      <c r="R78" s="95">
        <v>0</v>
      </c>
      <c r="S78" s="97">
        <v>0</v>
      </c>
      <c r="T78" s="114">
        <v>1</v>
      </c>
      <c r="U78" s="97">
        <v>39650.300000000003</v>
      </c>
      <c r="V78" s="114">
        <v>0</v>
      </c>
      <c r="W78" s="97">
        <f t="shared" si="19"/>
        <v>0</v>
      </c>
      <c r="X78" s="46"/>
    </row>
    <row r="79" spans="1:24" s="1" customFormat="1" ht="36" customHeight="1" x14ac:dyDescent="0.3">
      <c r="A79" s="92">
        <v>69</v>
      </c>
      <c r="B79" s="50" t="s">
        <v>148</v>
      </c>
      <c r="C79" s="4">
        <f>SUM('Прил.1.1 -перечень МКД'!H87)</f>
        <v>2082.6999999999998</v>
      </c>
      <c r="D79" s="3">
        <f>SUM('Прил.1.1 -перечень МКД'!I87*3.9*31+'Прил.1.1 -перечень МКД'!I87*4.13*318)</f>
        <v>2720753.28</v>
      </c>
      <c r="E79" s="98">
        <f t="shared" si="20"/>
        <v>2720021.65</v>
      </c>
      <c r="F79" s="97">
        <v>0</v>
      </c>
      <c r="G79" s="97">
        <v>0</v>
      </c>
      <c r="H79" s="97">
        <v>0</v>
      </c>
      <c r="I79" s="97">
        <v>0</v>
      </c>
      <c r="J79" s="114">
        <v>0</v>
      </c>
      <c r="K79" s="97">
        <v>0</v>
      </c>
      <c r="L79" s="79">
        <v>1156</v>
      </c>
      <c r="M79" s="97">
        <v>2575353</v>
      </c>
      <c r="N79" s="95">
        <v>0</v>
      </c>
      <c r="O79" s="97">
        <v>0</v>
      </c>
      <c r="P79" s="95">
        <v>0</v>
      </c>
      <c r="Q79" s="97">
        <v>0</v>
      </c>
      <c r="R79" s="95">
        <v>0</v>
      </c>
      <c r="S79" s="97">
        <v>0</v>
      </c>
      <c r="T79" s="114">
        <v>1</v>
      </c>
      <c r="U79" s="97">
        <v>89556.1</v>
      </c>
      <c r="V79" s="114">
        <v>1</v>
      </c>
      <c r="W79" s="97">
        <f t="shared" si="19"/>
        <v>55112.55</v>
      </c>
      <c r="X79" s="51"/>
    </row>
    <row r="80" spans="1:24" s="1" customFormat="1" ht="36" customHeight="1" x14ac:dyDescent="0.3">
      <c r="A80" s="92">
        <v>70</v>
      </c>
      <c r="B80" s="50" t="s">
        <v>151</v>
      </c>
      <c r="C80" s="4">
        <f>SUM('Прил.1.1 -перечень МКД'!H88)</f>
        <v>908</v>
      </c>
      <c r="D80" s="3">
        <f>SUM('Прил.1.1 -перечень МКД'!I88*3.9*31+'Прил.1.1 -перечень МКД'!I88*4.13*318)</f>
        <v>1163168.6399999999</v>
      </c>
      <c r="E80" s="98">
        <f t="shared" si="20"/>
        <v>1100824.92</v>
      </c>
      <c r="F80" s="97">
        <v>0</v>
      </c>
      <c r="G80" s="97">
        <v>0</v>
      </c>
      <c r="H80" s="97">
        <v>0</v>
      </c>
      <c r="I80" s="97">
        <v>0</v>
      </c>
      <c r="J80" s="114">
        <v>0</v>
      </c>
      <c r="K80" s="97">
        <v>0</v>
      </c>
      <c r="L80" s="79">
        <v>0</v>
      </c>
      <c r="M80" s="97">
        <v>0</v>
      </c>
      <c r="N80" s="95">
        <v>0</v>
      </c>
      <c r="O80" s="97">
        <v>0</v>
      </c>
      <c r="P80" s="95">
        <v>0</v>
      </c>
      <c r="Q80" s="97">
        <v>1077760.8400000001</v>
      </c>
      <c r="R80" s="95">
        <v>0</v>
      </c>
      <c r="S80" s="97">
        <v>0</v>
      </c>
      <c r="T80" s="114">
        <v>0</v>
      </c>
      <c r="U80" s="97">
        <v>0</v>
      </c>
      <c r="V80" s="114">
        <v>1</v>
      </c>
      <c r="W80" s="97">
        <f t="shared" si="19"/>
        <v>23064.080000000002</v>
      </c>
      <c r="X80" s="51"/>
    </row>
    <row r="81" spans="1:24" s="1" customFormat="1" ht="36" customHeight="1" x14ac:dyDescent="0.3">
      <c r="A81" s="92">
        <v>71</v>
      </c>
      <c r="B81" s="5" t="s">
        <v>152</v>
      </c>
      <c r="C81" s="4">
        <f>SUM('Прил.1.1 -перечень МКД'!H89)</f>
        <v>903.3</v>
      </c>
      <c r="D81" s="3">
        <f>SUM('Прил.1.1 -перечень МКД'!I89*3.9*31+'Прил.1.1 -перечень МКД'!I89*4.13*318)</f>
        <v>1186116.48</v>
      </c>
      <c r="E81" s="98">
        <f t="shared" si="20"/>
        <v>38841.9</v>
      </c>
      <c r="F81" s="97">
        <v>0</v>
      </c>
      <c r="G81" s="97">
        <v>0</v>
      </c>
      <c r="H81" s="97">
        <v>0</v>
      </c>
      <c r="I81" s="97">
        <v>0</v>
      </c>
      <c r="J81" s="114">
        <v>0</v>
      </c>
      <c r="K81" s="97">
        <v>0</v>
      </c>
      <c r="L81" s="79">
        <v>0</v>
      </c>
      <c r="M81" s="97">
        <v>0</v>
      </c>
      <c r="N81" s="95">
        <v>0</v>
      </c>
      <c r="O81" s="97">
        <v>0</v>
      </c>
      <c r="P81" s="95">
        <v>0</v>
      </c>
      <c r="Q81" s="97">
        <v>0</v>
      </c>
      <c r="R81" s="95">
        <v>0</v>
      </c>
      <c r="S81" s="97">
        <v>0</v>
      </c>
      <c r="T81" s="114">
        <v>1</v>
      </c>
      <c r="U81" s="97">
        <v>38841.9</v>
      </c>
      <c r="V81" s="114">
        <v>0</v>
      </c>
      <c r="W81" s="97">
        <f t="shared" si="19"/>
        <v>0</v>
      </c>
      <c r="X81" s="51"/>
    </row>
    <row r="82" spans="1:24" s="1" customFormat="1" ht="36" customHeight="1" x14ac:dyDescent="0.3">
      <c r="A82" s="92">
        <v>72</v>
      </c>
      <c r="B82" s="50" t="s">
        <v>149</v>
      </c>
      <c r="C82" s="4">
        <f>SUM('Прил.1.1 -перечень МКД'!H90)</f>
        <v>557.9</v>
      </c>
      <c r="D82" s="3">
        <f>SUM('Прил.1.1 -перечень МКД'!I90*3.9*31+'Прил.1.1 -перечень МКД'!I90*4.13*318)</f>
        <v>735765.12</v>
      </c>
      <c r="E82" s="98">
        <f t="shared" si="20"/>
        <v>23989.7</v>
      </c>
      <c r="F82" s="97">
        <v>0</v>
      </c>
      <c r="G82" s="97">
        <v>0</v>
      </c>
      <c r="H82" s="97">
        <v>0</v>
      </c>
      <c r="I82" s="97">
        <v>0</v>
      </c>
      <c r="J82" s="114">
        <v>0</v>
      </c>
      <c r="K82" s="97">
        <v>0</v>
      </c>
      <c r="L82" s="79">
        <v>0</v>
      </c>
      <c r="M82" s="97">
        <v>0</v>
      </c>
      <c r="N82" s="95">
        <v>0</v>
      </c>
      <c r="O82" s="97">
        <v>0</v>
      </c>
      <c r="P82" s="95">
        <v>0</v>
      </c>
      <c r="Q82" s="97">
        <v>0</v>
      </c>
      <c r="R82" s="95">
        <v>0</v>
      </c>
      <c r="S82" s="97">
        <v>0</v>
      </c>
      <c r="T82" s="114">
        <v>1</v>
      </c>
      <c r="U82" s="97">
        <v>23989.7</v>
      </c>
      <c r="V82" s="114">
        <v>0</v>
      </c>
      <c r="W82" s="97">
        <f t="shared" si="19"/>
        <v>0</v>
      </c>
      <c r="X82" s="51"/>
    </row>
    <row r="83" spans="1:24" s="1" customFormat="1" ht="36" customHeight="1" x14ac:dyDescent="0.3">
      <c r="A83" s="92">
        <v>73</v>
      </c>
      <c r="B83" s="50" t="s">
        <v>150</v>
      </c>
      <c r="C83" s="4">
        <f>SUM('Прил.1.1 -перечень МКД'!H91)</f>
        <v>923.1</v>
      </c>
      <c r="D83" s="3">
        <f>SUM('Прил.1.1 -перечень МКД'!I91*3.9*31+'Прил.1.1 -перечень МКД'!I91*4.13*318)</f>
        <v>1184682.24</v>
      </c>
      <c r="E83" s="98">
        <f t="shared" si="20"/>
        <v>39693.300000000003</v>
      </c>
      <c r="F83" s="97">
        <v>0</v>
      </c>
      <c r="G83" s="97">
        <v>0</v>
      </c>
      <c r="H83" s="97">
        <v>0</v>
      </c>
      <c r="I83" s="97">
        <v>0</v>
      </c>
      <c r="J83" s="114">
        <v>0</v>
      </c>
      <c r="K83" s="97">
        <v>0</v>
      </c>
      <c r="L83" s="79">
        <v>0</v>
      </c>
      <c r="M83" s="97">
        <v>0</v>
      </c>
      <c r="N83" s="95">
        <v>0</v>
      </c>
      <c r="O83" s="97">
        <v>0</v>
      </c>
      <c r="P83" s="95">
        <v>0</v>
      </c>
      <c r="Q83" s="97">
        <v>0</v>
      </c>
      <c r="R83" s="95">
        <v>0</v>
      </c>
      <c r="S83" s="97">
        <v>0</v>
      </c>
      <c r="T83" s="114">
        <v>1</v>
      </c>
      <c r="U83" s="97">
        <v>39693.300000000003</v>
      </c>
      <c r="V83" s="114">
        <v>0</v>
      </c>
      <c r="W83" s="97">
        <f t="shared" si="19"/>
        <v>0</v>
      </c>
      <c r="X83" s="51"/>
    </row>
    <row r="84" spans="1:24" s="1" customFormat="1" ht="36" customHeight="1" x14ac:dyDescent="0.3">
      <c r="A84" s="92">
        <v>74</v>
      </c>
      <c r="B84" s="52" t="s">
        <v>155</v>
      </c>
      <c r="C84" s="4">
        <f>SUM('Прил.1.1 -перечень МКД'!H92)</f>
        <v>849.1</v>
      </c>
      <c r="D84" s="3">
        <f>SUM('Прил.1.1 -перечень МКД'!I92*3.9*31+'Прил.1.1 -перечень МКД'!I92*4.13*318)</f>
        <v>1217669.76</v>
      </c>
      <c r="E84" s="98">
        <f t="shared" si="20"/>
        <v>21227.5</v>
      </c>
      <c r="F84" s="97">
        <v>0</v>
      </c>
      <c r="G84" s="97">
        <v>0</v>
      </c>
      <c r="H84" s="97">
        <v>0</v>
      </c>
      <c r="I84" s="97">
        <v>0</v>
      </c>
      <c r="J84" s="114">
        <v>0</v>
      </c>
      <c r="K84" s="97">
        <v>0</v>
      </c>
      <c r="L84" s="79">
        <v>0</v>
      </c>
      <c r="M84" s="97">
        <v>0</v>
      </c>
      <c r="N84" s="95">
        <v>0</v>
      </c>
      <c r="O84" s="97">
        <v>0</v>
      </c>
      <c r="P84" s="95">
        <v>0</v>
      </c>
      <c r="Q84" s="97">
        <v>0</v>
      </c>
      <c r="R84" s="95">
        <v>0</v>
      </c>
      <c r="S84" s="97">
        <v>0</v>
      </c>
      <c r="T84" s="114">
        <v>1</v>
      </c>
      <c r="U84" s="97">
        <v>21227.5</v>
      </c>
      <c r="V84" s="114">
        <v>0</v>
      </c>
      <c r="W84" s="97">
        <f t="shared" si="19"/>
        <v>0</v>
      </c>
      <c r="X84" s="46"/>
    </row>
    <row r="85" spans="1:24" s="1" customFormat="1" ht="36" customHeight="1" x14ac:dyDescent="0.3">
      <c r="A85" s="92">
        <v>75</v>
      </c>
      <c r="B85" s="52" t="s">
        <v>156</v>
      </c>
      <c r="C85" s="4">
        <f>SUM('Прил.1.1 -перечень МКД'!H93)</f>
        <v>1411.3</v>
      </c>
      <c r="D85" s="3">
        <f>SUM('Прил.1.1 -перечень МКД'!I93*3.9*31+'Прил.1.1 -перечень МКД'!I93*4.13*318)</f>
        <v>1841564.16</v>
      </c>
      <c r="E85" s="98">
        <f t="shared" si="20"/>
        <v>35282.5</v>
      </c>
      <c r="F85" s="97">
        <v>0</v>
      </c>
      <c r="G85" s="97">
        <v>0</v>
      </c>
      <c r="H85" s="97">
        <v>0</v>
      </c>
      <c r="I85" s="97">
        <v>0</v>
      </c>
      <c r="J85" s="114">
        <v>0</v>
      </c>
      <c r="K85" s="97">
        <v>0</v>
      </c>
      <c r="L85" s="79">
        <v>0</v>
      </c>
      <c r="M85" s="97">
        <v>0</v>
      </c>
      <c r="N85" s="95">
        <v>0</v>
      </c>
      <c r="O85" s="97">
        <v>0</v>
      </c>
      <c r="P85" s="95">
        <v>0</v>
      </c>
      <c r="Q85" s="97">
        <v>0</v>
      </c>
      <c r="R85" s="95">
        <v>0</v>
      </c>
      <c r="S85" s="97">
        <v>0</v>
      </c>
      <c r="T85" s="114">
        <v>1</v>
      </c>
      <c r="U85" s="97">
        <v>35282.5</v>
      </c>
      <c r="V85" s="114">
        <v>0</v>
      </c>
      <c r="W85" s="97">
        <f t="shared" si="19"/>
        <v>0</v>
      </c>
      <c r="X85" s="46"/>
    </row>
    <row r="86" spans="1:24" s="1" customFormat="1" ht="36" customHeight="1" x14ac:dyDescent="0.3">
      <c r="A86" s="92">
        <v>76</v>
      </c>
      <c r="B86" s="52" t="s">
        <v>157</v>
      </c>
      <c r="C86" s="4">
        <f>SUM('Прил.1.1 -перечень МКД'!H94)</f>
        <v>906.7</v>
      </c>
      <c r="D86" s="3">
        <f>SUM('Прил.1.1 -перечень МКД'!I94*3.9*31+'Прил.1.1 -перечень МКД'!I94*4.13*318)</f>
        <v>1180379.52</v>
      </c>
      <c r="E86" s="98">
        <f t="shared" si="20"/>
        <v>22667.5</v>
      </c>
      <c r="F86" s="97">
        <v>0</v>
      </c>
      <c r="G86" s="97">
        <v>0</v>
      </c>
      <c r="H86" s="97">
        <v>0</v>
      </c>
      <c r="I86" s="97">
        <v>0</v>
      </c>
      <c r="J86" s="114">
        <v>0</v>
      </c>
      <c r="K86" s="97">
        <v>0</v>
      </c>
      <c r="L86" s="79">
        <v>0</v>
      </c>
      <c r="M86" s="97">
        <v>0</v>
      </c>
      <c r="N86" s="95">
        <v>0</v>
      </c>
      <c r="O86" s="97">
        <v>0</v>
      </c>
      <c r="P86" s="95">
        <v>0</v>
      </c>
      <c r="Q86" s="97">
        <v>0</v>
      </c>
      <c r="R86" s="95">
        <v>0</v>
      </c>
      <c r="S86" s="97">
        <v>0</v>
      </c>
      <c r="T86" s="114">
        <v>1</v>
      </c>
      <c r="U86" s="97">
        <v>22667.5</v>
      </c>
      <c r="V86" s="114">
        <v>0</v>
      </c>
      <c r="W86" s="97">
        <f t="shared" si="19"/>
        <v>0</v>
      </c>
      <c r="X86" s="46"/>
    </row>
    <row r="87" spans="1:24" s="1" customFormat="1" ht="36" customHeight="1" x14ac:dyDescent="0.3">
      <c r="A87" s="92">
        <v>77</v>
      </c>
      <c r="B87" s="5" t="s">
        <v>154</v>
      </c>
      <c r="C87" s="4">
        <f>SUM('Прил.1.1 -перечень МКД'!H95)</f>
        <v>1703.7</v>
      </c>
      <c r="D87" s="3">
        <f>SUM('Прил.1.1 -перечень МКД'!I95*3.9*31+'Прил.1.1 -перечень МКД'!I95*4.13*318)</f>
        <v>2243151.36</v>
      </c>
      <c r="E87" s="98">
        <f t="shared" si="20"/>
        <v>42592.5</v>
      </c>
      <c r="F87" s="97">
        <v>0</v>
      </c>
      <c r="G87" s="97">
        <v>0</v>
      </c>
      <c r="H87" s="97">
        <v>0</v>
      </c>
      <c r="I87" s="97">
        <v>0</v>
      </c>
      <c r="J87" s="114">
        <v>0</v>
      </c>
      <c r="K87" s="97">
        <v>0</v>
      </c>
      <c r="L87" s="79">
        <v>0</v>
      </c>
      <c r="M87" s="97">
        <v>0</v>
      </c>
      <c r="N87" s="95">
        <v>0</v>
      </c>
      <c r="O87" s="97">
        <v>0</v>
      </c>
      <c r="P87" s="95">
        <v>0</v>
      </c>
      <c r="Q87" s="97">
        <v>0</v>
      </c>
      <c r="R87" s="95">
        <v>0</v>
      </c>
      <c r="S87" s="97">
        <v>0</v>
      </c>
      <c r="T87" s="114">
        <v>1</v>
      </c>
      <c r="U87" s="97">
        <v>42592.5</v>
      </c>
      <c r="V87" s="114">
        <v>0</v>
      </c>
      <c r="W87" s="97">
        <f t="shared" si="19"/>
        <v>0</v>
      </c>
      <c r="X87" s="46"/>
    </row>
    <row r="88" spans="1:24" s="1" customFormat="1" ht="36" customHeight="1" x14ac:dyDescent="0.3">
      <c r="A88" s="92">
        <v>78</v>
      </c>
      <c r="B88" s="5" t="s">
        <v>159</v>
      </c>
      <c r="C88" s="4">
        <f>SUM('Прил.1.1 -перечень МКД'!H96)</f>
        <v>1098.4000000000001</v>
      </c>
      <c r="D88" s="3">
        <f>SUM('Прил.1.1 -перечень МКД'!I96*3.9*31+'Прил.1.1 -перечень МКД'!I96*4.13*318)</f>
        <v>1404120.96</v>
      </c>
      <c r="E88" s="98">
        <f t="shared" si="20"/>
        <v>631257.09</v>
      </c>
      <c r="F88" s="97">
        <v>532724</v>
      </c>
      <c r="G88" s="97">
        <v>0</v>
      </c>
      <c r="H88" s="97">
        <v>0</v>
      </c>
      <c r="I88" s="97">
        <v>0</v>
      </c>
      <c r="J88" s="114">
        <v>0</v>
      </c>
      <c r="K88" s="97">
        <v>0</v>
      </c>
      <c r="L88" s="79">
        <v>0</v>
      </c>
      <c r="M88" s="97">
        <v>0</v>
      </c>
      <c r="N88" s="95">
        <v>0</v>
      </c>
      <c r="O88" s="97">
        <v>0</v>
      </c>
      <c r="P88" s="95">
        <v>0</v>
      </c>
      <c r="Q88" s="97">
        <v>0</v>
      </c>
      <c r="R88" s="95">
        <v>0</v>
      </c>
      <c r="S88" s="97">
        <v>0</v>
      </c>
      <c r="T88" s="114">
        <v>4</v>
      </c>
      <c r="U88" s="97">
        <v>87132.800000000003</v>
      </c>
      <c r="V88" s="114">
        <v>1</v>
      </c>
      <c r="W88" s="97">
        <f t="shared" si="19"/>
        <v>11400.29</v>
      </c>
      <c r="X88" s="51"/>
    </row>
    <row r="89" spans="1:24" s="1" customFormat="1" ht="36" customHeight="1" x14ac:dyDescent="0.3">
      <c r="A89" s="92">
        <v>79</v>
      </c>
      <c r="B89" s="5" t="s">
        <v>165</v>
      </c>
      <c r="C89" s="4">
        <f>SUM('Прил.1.1 -перечень МКД'!H97)</f>
        <v>275.10000000000002</v>
      </c>
      <c r="D89" s="3">
        <f>SUM('Прил.1.1 -перечень МКД'!I97*3.9*31+'Прил.1.1 -перечень МКД'!I97*4.13*318)</f>
        <v>358560</v>
      </c>
      <c r="E89" s="98">
        <f t="shared" si="20"/>
        <v>11829.3</v>
      </c>
      <c r="F89" s="97">
        <v>0</v>
      </c>
      <c r="G89" s="97">
        <v>0</v>
      </c>
      <c r="H89" s="97">
        <v>0</v>
      </c>
      <c r="I89" s="97">
        <v>0</v>
      </c>
      <c r="J89" s="114">
        <v>0</v>
      </c>
      <c r="K89" s="97">
        <v>0</v>
      </c>
      <c r="L89" s="79">
        <v>0</v>
      </c>
      <c r="M89" s="97">
        <v>0</v>
      </c>
      <c r="N89" s="95">
        <v>0</v>
      </c>
      <c r="O89" s="97">
        <v>0</v>
      </c>
      <c r="P89" s="95">
        <v>0</v>
      </c>
      <c r="Q89" s="97">
        <v>0</v>
      </c>
      <c r="R89" s="95">
        <v>0</v>
      </c>
      <c r="S89" s="97">
        <v>0</v>
      </c>
      <c r="T89" s="114">
        <v>1</v>
      </c>
      <c r="U89" s="97">
        <v>11829.3</v>
      </c>
      <c r="V89" s="114">
        <v>0</v>
      </c>
      <c r="W89" s="97">
        <f t="shared" si="19"/>
        <v>0</v>
      </c>
      <c r="X89" s="51"/>
    </row>
    <row r="90" spans="1:24" s="1" customFormat="1" ht="36" customHeight="1" x14ac:dyDescent="0.3">
      <c r="A90" s="92">
        <v>80</v>
      </c>
      <c r="B90" s="5" t="s">
        <v>166</v>
      </c>
      <c r="C90" s="4">
        <f>SUM('Прил.1.1 -перечень МКД'!H98)</f>
        <v>297.5</v>
      </c>
      <c r="D90" s="3">
        <f>SUM('Прил.1.1 -перечень МКД'!I98*3.9*31+'Прил.1.1 -перечень МКД'!I98*4.13*318)</f>
        <v>391547.52</v>
      </c>
      <c r="E90" s="98">
        <f t="shared" si="20"/>
        <v>12792.5</v>
      </c>
      <c r="F90" s="97">
        <v>0</v>
      </c>
      <c r="G90" s="97">
        <v>0</v>
      </c>
      <c r="H90" s="97">
        <v>0</v>
      </c>
      <c r="I90" s="97">
        <v>0</v>
      </c>
      <c r="J90" s="114">
        <v>0</v>
      </c>
      <c r="K90" s="97">
        <v>0</v>
      </c>
      <c r="L90" s="79">
        <v>0</v>
      </c>
      <c r="M90" s="97">
        <v>0</v>
      </c>
      <c r="N90" s="95">
        <v>0</v>
      </c>
      <c r="O90" s="97">
        <v>0</v>
      </c>
      <c r="P90" s="95">
        <v>0</v>
      </c>
      <c r="Q90" s="97">
        <v>0</v>
      </c>
      <c r="R90" s="95">
        <v>0</v>
      </c>
      <c r="S90" s="97">
        <v>0</v>
      </c>
      <c r="T90" s="114">
        <v>1</v>
      </c>
      <c r="U90" s="97">
        <v>12792.5</v>
      </c>
      <c r="V90" s="114">
        <v>0</v>
      </c>
      <c r="W90" s="97">
        <f t="shared" ref="W90:W121" si="21">(F90+G90+H90+I90+K90+M90+O90+Q90+S90)*0.0214</f>
        <v>0</v>
      </c>
      <c r="X90" s="51"/>
    </row>
    <row r="91" spans="1:24" s="1" customFormat="1" ht="36" customHeight="1" x14ac:dyDescent="0.3">
      <c r="A91" s="92">
        <v>81</v>
      </c>
      <c r="B91" s="5" t="s">
        <v>168</v>
      </c>
      <c r="C91" s="4">
        <f>SUM('Прил.1.1 -перечень МКД'!H99)</f>
        <v>573.5</v>
      </c>
      <c r="D91" s="3">
        <f>SUM('Прил.1.1 -перечень МКД'!I99*3.9*31+'Прил.1.1 -перечень МКД'!I99*4.13*318)</f>
        <v>754410.24</v>
      </c>
      <c r="E91" s="98">
        <f t="shared" si="20"/>
        <v>24660.5</v>
      </c>
      <c r="F91" s="97">
        <v>0</v>
      </c>
      <c r="G91" s="97">
        <v>0</v>
      </c>
      <c r="H91" s="97">
        <v>0</v>
      </c>
      <c r="I91" s="97">
        <v>0</v>
      </c>
      <c r="J91" s="114">
        <v>0</v>
      </c>
      <c r="K91" s="97">
        <v>0</v>
      </c>
      <c r="L91" s="79">
        <v>0</v>
      </c>
      <c r="M91" s="97">
        <v>0</v>
      </c>
      <c r="N91" s="95">
        <v>0</v>
      </c>
      <c r="O91" s="97">
        <v>0</v>
      </c>
      <c r="P91" s="95">
        <v>0</v>
      </c>
      <c r="Q91" s="97">
        <v>0</v>
      </c>
      <c r="R91" s="95">
        <v>0</v>
      </c>
      <c r="S91" s="97">
        <v>0</v>
      </c>
      <c r="T91" s="114">
        <v>1</v>
      </c>
      <c r="U91" s="97">
        <v>24660.5</v>
      </c>
      <c r="V91" s="114">
        <v>0</v>
      </c>
      <c r="W91" s="97">
        <f t="shared" si="21"/>
        <v>0</v>
      </c>
      <c r="X91" s="46"/>
    </row>
    <row r="92" spans="1:24" s="1" customFormat="1" ht="36" customHeight="1" x14ac:dyDescent="0.3">
      <c r="A92" s="92">
        <v>82</v>
      </c>
      <c r="B92" s="5" t="s">
        <v>169</v>
      </c>
      <c r="C92" s="4">
        <f>SUM('Прил.1.1 -перечень МКД'!H100)</f>
        <v>1742.2</v>
      </c>
      <c r="D92" s="3">
        <f>SUM('Прил.1.1 -перечень МКД'!I100*3.9*31+'Прил.1.1 -перечень МКД'!I100*4.13*318)</f>
        <v>2306257.9199999999</v>
      </c>
      <c r="E92" s="98">
        <f t="shared" si="20"/>
        <v>1776755.96</v>
      </c>
      <c r="F92" s="97">
        <v>0</v>
      </c>
      <c r="G92" s="97">
        <v>0</v>
      </c>
      <c r="H92" s="97">
        <v>0</v>
      </c>
      <c r="I92" s="97">
        <v>0</v>
      </c>
      <c r="J92" s="114">
        <v>0</v>
      </c>
      <c r="K92" s="97">
        <v>0</v>
      </c>
      <c r="L92" s="79">
        <v>565</v>
      </c>
      <c r="M92" s="97">
        <v>1666185</v>
      </c>
      <c r="N92" s="95">
        <v>0</v>
      </c>
      <c r="O92" s="97">
        <v>0</v>
      </c>
      <c r="P92" s="95">
        <v>0</v>
      </c>
      <c r="Q92" s="97">
        <v>0</v>
      </c>
      <c r="R92" s="95">
        <v>0</v>
      </c>
      <c r="S92" s="97">
        <v>0</v>
      </c>
      <c r="T92" s="114">
        <v>1</v>
      </c>
      <c r="U92" s="97">
        <v>74914.600000000006</v>
      </c>
      <c r="V92" s="114">
        <v>1</v>
      </c>
      <c r="W92" s="97">
        <f t="shared" si="21"/>
        <v>35656.36</v>
      </c>
      <c r="X92" s="46"/>
    </row>
    <row r="93" spans="1:24" s="1" customFormat="1" ht="36" customHeight="1" x14ac:dyDescent="0.3">
      <c r="A93" s="92">
        <v>83</v>
      </c>
      <c r="B93" s="62" t="s">
        <v>303</v>
      </c>
      <c r="C93" s="4">
        <f>SUM('Прил.1.1 -перечень МКД'!H101)</f>
        <v>27416.7</v>
      </c>
      <c r="D93" s="3">
        <f>SUM('Прил.1.1 -перечень МКД'!I101*3.9*31+'Прил.1.1 -перечень МКД'!I101*4.13*318)</f>
        <v>31566188.16</v>
      </c>
      <c r="E93" s="98">
        <f t="shared" si="20"/>
        <v>250000</v>
      </c>
      <c r="F93" s="97">
        <v>0</v>
      </c>
      <c r="G93" s="97">
        <v>0</v>
      </c>
      <c r="H93" s="97">
        <v>0</v>
      </c>
      <c r="I93" s="97">
        <v>0</v>
      </c>
      <c r="J93" s="114">
        <v>0</v>
      </c>
      <c r="K93" s="97">
        <v>0</v>
      </c>
      <c r="L93" s="79">
        <v>0</v>
      </c>
      <c r="M93" s="97">
        <v>0</v>
      </c>
      <c r="N93" s="95">
        <v>0</v>
      </c>
      <c r="O93" s="97">
        <v>0</v>
      </c>
      <c r="P93" s="95">
        <v>0</v>
      </c>
      <c r="Q93" s="97">
        <v>0</v>
      </c>
      <c r="R93" s="95">
        <v>0</v>
      </c>
      <c r="S93" s="97">
        <v>0</v>
      </c>
      <c r="T93" s="114">
        <v>1</v>
      </c>
      <c r="U93" s="97">
        <v>250000</v>
      </c>
      <c r="V93" s="114">
        <v>0</v>
      </c>
      <c r="W93" s="97">
        <v>0</v>
      </c>
      <c r="X93" s="46"/>
    </row>
    <row r="94" spans="1:24" s="1" customFormat="1" ht="36" customHeight="1" x14ac:dyDescent="0.3">
      <c r="A94" s="92">
        <v>84</v>
      </c>
      <c r="B94" s="5" t="s">
        <v>170</v>
      </c>
      <c r="C94" s="4">
        <f>SUM('Прил.1.1 -перечень МКД'!H102)</f>
        <v>9002</v>
      </c>
      <c r="D94" s="3">
        <f>SUM('Прил.1.1 -перечень МКД'!I102*3.9*31+'Прил.1.1 -перечень МКД'!I102*4.13*318)</f>
        <v>11635989.119999999</v>
      </c>
      <c r="E94" s="98">
        <f t="shared" si="20"/>
        <v>200000</v>
      </c>
      <c r="F94" s="97">
        <v>0</v>
      </c>
      <c r="G94" s="97">
        <v>0</v>
      </c>
      <c r="H94" s="97">
        <v>0</v>
      </c>
      <c r="I94" s="97">
        <v>0</v>
      </c>
      <c r="J94" s="114">
        <v>0</v>
      </c>
      <c r="K94" s="97">
        <v>0</v>
      </c>
      <c r="L94" s="79">
        <v>0</v>
      </c>
      <c r="M94" s="97">
        <v>0</v>
      </c>
      <c r="N94" s="95">
        <v>0</v>
      </c>
      <c r="O94" s="97">
        <v>0</v>
      </c>
      <c r="P94" s="95">
        <v>0</v>
      </c>
      <c r="Q94" s="97">
        <v>0</v>
      </c>
      <c r="R94" s="95">
        <v>0</v>
      </c>
      <c r="S94" s="97">
        <v>0</v>
      </c>
      <c r="T94" s="114">
        <v>2</v>
      </c>
      <c r="U94" s="97">
        <v>200000</v>
      </c>
      <c r="V94" s="114">
        <v>0</v>
      </c>
      <c r="W94" s="97">
        <f t="shared" si="21"/>
        <v>0</v>
      </c>
      <c r="X94" s="46"/>
    </row>
    <row r="95" spans="1:24" s="1" customFormat="1" ht="36" customHeight="1" x14ac:dyDescent="0.3">
      <c r="A95" s="92">
        <v>85</v>
      </c>
      <c r="B95" s="5" t="s">
        <v>171</v>
      </c>
      <c r="C95" s="4">
        <f>SUM('Прил.1.1 -перечень МКД'!H103)</f>
        <v>3515.8</v>
      </c>
      <c r="D95" s="3">
        <f>SUM('Прил.1.1 -перечень МКД'!I103*3.9*31+'Прил.1.1 -перечень МКД'!I103*4.13*318)</f>
        <v>4603910.4000000004</v>
      </c>
      <c r="E95" s="98">
        <f t="shared" si="20"/>
        <v>151179.4</v>
      </c>
      <c r="F95" s="97">
        <v>0</v>
      </c>
      <c r="G95" s="97">
        <v>0</v>
      </c>
      <c r="H95" s="97">
        <v>0</v>
      </c>
      <c r="I95" s="97">
        <v>0</v>
      </c>
      <c r="J95" s="114">
        <v>0</v>
      </c>
      <c r="K95" s="97">
        <v>0</v>
      </c>
      <c r="L95" s="79">
        <v>0</v>
      </c>
      <c r="M95" s="97">
        <v>0</v>
      </c>
      <c r="N95" s="95">
        <v>0</v>
      </c>
      <c r="O95" s="97">
        <v>0</v>
      </c>
      <c r="P95" s="95">
        <v>0</v>
      </c>
      <c r="Q95" s="97">
        <v>0</v>
      </c>
      <c r="R95" s="95">
        <v>0</v>
      </c>
      <c r="S95" s="97">
        <v>0</v>
      </c>
      <c r="T95" s="114">
        <v>1</v>
      </c>
      <c r="U95" s="97">
        <v>151179.4</v>
      </c>
      <c r="V95" s="114">
        <v>0</v>
      </c>
      <c r="W95" s="97">
        <f t="shared" si="21"/>
        <v>0</v>
      </c>
      <c r="X95" s="51"/>
    </row>
    <row r="96" spans="1:24" s="1" customFormat="1" ht="36" customHeight="1" x14ac:dyDescent="0.3">
      <c r="A96" s="92">
        <v>86</v>
      </c>
      <c r="B96" s="5" t="s">
        <v>172</v>
      </c>
      <c r="C96" s="4">
        <f>SUM('Прил.1.1 -перечень МКД'!H104)</f>
        <v>3436.4</v>
      </c>
      <c r="D96" s="3">
        <f>SUM('Прил.1.1 -перечень МКД'!I104*3.9*31+'Прил.1.1 -перечень МКД'!I104*4.13*318)</f>
        <v>4547975.04</v>
      </c>
      <c r="E96" s="98">
        <f t="shared" si="20"/>
        <v>3461084.66</v>
      </c>
      <c r="F96" s="97">
        <v>0</v>
      </c>
      <c r="G96" s="97">
        <v>0</v>
      </c>
      <c r="H96" s="97">
        <v>0</v>
      </c>
      <c r="I96" s="97">
        <v>0</v>
      </c>
      <c r="J96" s="114">
        <v>0</v>
      </c>
      <c r="K96" s="97">
        <v>0</v>
      </c>
      <c r="L96" s="79">
        <v>1100</v>
      </c>
      <c r="M96" s="97">
        <v>3243900</v>
      </c>
      <c r="N96" s="95">
        <v>0</v>
      </c>
      <c r="O96" s="97">
        <v>0</v>
      </c>
      <c r="P96" s="95">
        <v>0</v>
      </c>
      <c r="Q96" s="97">
        <v>0</v>
      </c>
      <c r="R96" s="95">
        <v>0</v>
      </c>
      <c r="S96" s="97">
        <v>0</v>
      </c>
      <c r="T96" s="114">
        <v>1</v>
      </c>
      <c r="U96" s="97">
        <v>147765.20000000001</v>
      </c>
      <c r="V96" s="114">
        <v>1</v>
      </c>
      <c r="W96" s="97">
        <f t="shared" si="21"/>
        <v>69419.460000000006</v>
      </c>
      <c r="X96" s="51"/>
    </row>
    <row r="97" spans="1:24" s="1" customFormat="1" ht="36" customHeight="1" x14ac:dyDescent="0.3">
      <c r="A97" s="92">
        <v>87</v>
      </c>
      <c r="B97" s="48" t="s">
        <v>173</v>
      </c>
      <c r="C97" s="4">
        <f>SUM('Прил.1.1 -перечень МКД'!H105)</f>
        <v>1739.4</v>
      </c>
      <c r="D97" s="3">
        <f>SUM('Прил.1.1 -перечень МКД'!I105*3.9*31+'Прил.1.1 -перечень МКД'!I105*4.13*318)</f>
        <v>2267533.44</v>
      </c>
      <c r="E97" s="98">
        <f t="shared" si="20"/>
        <v>1731453.93</v>
      </c>
      <c r="F97" s="97">
        <v>0</v>
      </c>
      <c r="G97" s="97">
        <v>0</v>
      </c>
      <c r="H97" s="97">
        <v>0</v>
      </c>
      <c r="I97" s="97">
        <v>0</v>
      </c>
      <c r="J97" s="114">
        <v>0</v>
      </c>
      <c r="K97" s="97">
        <v>0</v>
      </c>
      <c r="L97" s="79">
        <v>550</v>
      </c>
      <c r="M97" s="97">
        <v>1621950</v>
      </c>
      <c r="N97" s="95">
        <v>0</v>
      </c>
      <c r="O97" s="97">
        <v>0</v>
      </c>
      <c r="P97" s="95">
        <v>0</v>
      </c>
      <c r="Q97" s="97">
        <v>0</v>
      </c>
      <c r="R97" s="95">
        <v>0</v>
      </c>
      <c r="S97" s="97">
        <v>0</v>
      </c>
      <c r="T97" s="114">
        <v>1</v>
      </c>
      <c r="U97" s="97">
        <v>74794.2</v>
      </c>
      <c r="V97" s="114">
        <v>1</v>
      </c>
      <c r="W97" s="97">
        <f t="shared" si="21"/>
        <v>34709.730000000003</v>
      </c>
      <c r="X97" s="51"/>
    </row>
    <row r="98" spans="1:24" s="1" customFormat="1" ht="36" customHeight="1" x14ac:dyDescent="0.3">
      <c r="A98" s="92">
        <v>88</v>
      </c>
      <c r="B98" s="5" t="s">
        <v>276</v>
      </c>
      <c r="C98" s="4">
        <f>SUM('Прил.1.1 -перечень МКД'!H106)</f>
        <v>3818.8</v>
      </c>
      <c r="D98" s="3">
        <f>SUM('Прил.1.1 -перечень МКД'!I106*3.9*31+'Прил.1.1 -перечень МКД'!I106*4.13*318)</f>
        <v>4860639.3600000003</v>
      </c>
      <c r="E98" s="98">
        <f t="shared" si="20"/>
        <v>1532100</v>
      </c>
      <c r="F98" s="98">
        <v>0</v>
      </c>
      <c r="G98" s="98">
        <v>0</v>
      </c>
      <c r="H98" s="98">
        <v>0</v>
      </c>
      <c r="I98" s="98">
        <v>0</v>
      </c>
      <c r="J98" s="83">
        <v>1</v>
      </c>
      <c r="K98" s="97">
        <v>1500000</v>
      </c>
      <c r="L98" s="79">
        <v>0</v>
      </c>
      <c r="M98" s="97">
        <v>0</v>
      </c>
      <c r="N98" s="108">
        <v>0</v>
      </c>
      <c r="O98" s="97">
        <v>0</v>
      </c>
      <c r="P98" s="95">
        <v>0</v>
      </c>
      <c r="Q98" s="97">
        <v>0</v>
      </c>
      <c r="R98" s="95">
        <v>0</v>
      </c>
      <c r="S98" s="97">
        <v>0</v>
      </c>
      <c r="T98" s="114">
        <v>0</v>
      </c>
      <c r="U98" s="98">
        <v>0</v>
      </c>
      <c r="V98" s="83">
        <v>1</v>
      </c>
      <c r="W98" s="97">
        <f t="shared" si="21"/>
        <v>32100</v>
      </c>
      <c r="X98" s="46"/>
    </row>
    <row r="99" spans="1:24" s="1" customFormat="1" ht="36" customHeight="1" x14ac:dyDescent="0.3">
      <c r="A99" s="92">
        <v>89</v>
      </c>
      <c r="B99" s="5" t="s">
        <v>176</v>
      </c>
      <c r="C99" s="4">
        <f>SUM('Прил.1.1 -перечень МКД'!H107)</f>
        <v>4454</v>
      </c>
      <c r="D99" s="3">
        <f>SUM('Прил.1.1 -перечень МКД'!I107*3.9*31+'Прил.1.1 -перечень МКД'!I107*4.13*318)</f>
        <v>5481665.2800000003</v>
      </c>
      <c r="E99" s="98">
        <f t="shared" si="20"/>
        <v>3064200</v>
      </c>
      <c r="F99" s="97">
        <v>0</v>
      </c>
      <c r="G99" s="97">
        <v>0</v>
      </c>
      <c r="H99" s="97">
        <v>0</v>
      </c>
      <c r="I99" s="97">
        <v>0</v>
      </c>
      <c r="J99" s="114">
        <v>2</v>
      </c>
      <c r="K99" s="97">
        <v>3000000</v>
      </c>
      <c r="L99" s="79">
        <v>0</v>
      </c>
      <c r="M99" s="97">
        <v>0</v>
      </c>
      <c r="N99" s="95">
        <v>0</v>
      </c>
      <c r="O99" s="97">
        <v>0</v>
      </c>
      <c r="P99" s="95">
        <v>0</v>
      </c>
      <c r="Q99" s="97">
        <v>0</v>
      </c>
      <c r="R99" s="95">
        <v>0</v>
      </c>
      <c r="S99" s="97">
        <v>0</v>
      </c>
      <c r="T99" s="114">
        <v>0</v>
      </c>
      <c r="U99" s="97">
        <v>0</v>
      </c>
      <c r="V99" s="114">
        <v>2</v>
      </c>
      <c r="W99" s="97">
        <f t="shared" si="21"/>
        <v>64200</v>
      </c>
      <c r="X99" s="46"/>
    </row>
    <row r="100" spans="1:24" s="1" customFormat="1" ht="36" customHeight="1" x14ac:dyDescent="0.3">
      <c r="A100" s="92">
        <v>90</v>
      </c>
      <c r="B100" s="5" t="s">
        <v>174</v>
      </c>
      <c r="C100" s="4">
        <f>SUM('Прил.1.1 -перечень МКД'!H108)</f>
        <v>4408.3999999999996</v>
      </c>
      <c r="D100" s="3">
        <f>SUM('Прил.1.1 -перечень МКД'!I108*3.9*31+'Прил.1.1 -перечень МКД'!I108*4.13*318)</f>
        <v>5457283.2000000002</v>
      </c>
      <c r="E100" s="98">
        <f t="shared" si="20"/>
        <v>3064200</v>
      </c>
      <c r="F100" s="97">
        <v>0</v>
      </c>
      <c r="G100" s="97">
        <v>0</v>
      </c>
      <c r="H100" s="97">
        <v>0</v>
      </c>
      <c r="I100" s="97">
        <v>0</v>
      </c>
      <c r="J100" s="114">
        <v>2</v>
      </c>
      <c r="K100" s="97">
        <v>3000000</v>
      </c>
      <c r="L100" s="79">
        <v>0</v>
      </c>
      <c r="M100" s="97">
        <v>0</v>
      </c>
      <c r="N100" s="95">
        <v>0</v>
      </c>
      <c r="O100" s="97">
        <v>0</v>
      </c>
      <c r="P100" s="95">
        <v>0</v>
      </c>
      <c r="Q100" s="97">
        <v>0</v>
      </c>
      <c r="R100" s="95">
        <v>0</v>
      </c>
      <c r="S100" s="97">
        <v>0</v>
      </c>
      <c r="T100" s="114">
        <v>0</v>
      </c>
      <c r="U100" s="97">
        <v>0</v>
      </c>
      <c r="V100" s="114">
        <v>2</v>
      </c>
      <c r="W100" s="97">
        <f t="shared" si="21"/>
        <v>64200</v>
      </c>
      <c r="X100" s="46"/>
    </row>
    <row r="101" spans="1:24" s="1" customFormat="1" ht="36" customHeight="1" x14ac:dyDescent="0.3">
      <c r="A101" s="92">
        <v>91</v>
      </c>
      <c r="B101" s="5" t="s">
        <v>175</v>
      </c>
      <c r="C101" s="4">
        <f>SUM('Прил.1.1 -перечень МКД'!H109)</f>
        <v>4575.6000000000004</v>
      </c>
      <c r="D101" s="3">
        <f>SUM('Прил.1.1 -перечень МКД'!I109*3.9*31+'Прил.1.1 -перечень МКД'!I109*4.13*318)</f>
        <v>5587799.04</v>
      </c>
      <c r="E101" s="98">
        <f t="shared" si="20"/>
        <v>3064200</v>
      </c>
      <c r="F101" s="97">
        <v>0</v>
      </c>
      <c r="G101" s="97">
        <v>0</v>
      </c>
      <c r="H101" s="97">
        <v>0</v>
      </c>
      <c r="I101" s="97">
        <v>0</v>
      </c>
      <c r="J101" s="114">
        <v>2</v>
      </c>
      <c r="K101" s="97">
        <v>3000000</v>
      </c>
      <c r="L101" s="79">
        <v>0</v>
      </c>
      <c r="M101" s="97">
        <v>0</v>
      </c>
      <c r="N101" s="95">
        <v>0</v>
      </c>
      <c r="O101" s="97">
        <v>0</v>
      </c>
      <c r="P101" s="95">
        <v>0</v>
      </c>
      <c r="Q101" s="97">
        <v>0</v>
      </c>
      <c r="R101" s="95">
        <v>0</v>
      </c>
      <c r="S101" s="97">
        <v>0</v>
      </c>
      <c r="T101" s="114">
        <v>0</v>
      </c>
      <c r="U101" s="97">
        <v>0</v>
      </c>
      <c r="V101" s="114">
        <v>2</v>
      </c>
      <c r="W101" s="97">
        <f t="shared" si="21"/>
        <v>64200</v>
      </c>
      <c r="X101" s="46"/>
    </row>
    <row r="102" spans="1:24" s="1" customFormat="1" ht="36" customHeight="1" x14ac:dyDescent="0.3">
      <c r="A102" s="92">
        <v>92</v>
      </c>
      <c r="B102" s="5" t="s">
        <v>277</v>
      </c>
      <c r="C102" s="4">
        <f>SUM('Прил.1.1 -перечень МКД'!H110)</f>
        <v>23205.3</v>
      </c>
      <c r="D102" s="3">
        <f>SUM('Прил.1.1 -перечень МКД'!I110*3.9*31+'Прил.1.1 -перечень МКД'!I110*4.13*318)</f>
        <v>28544244.48</v>
      </c>
      <c r="E102" s="98">
        <f t="shared" si="20"/>
        <v>6128400</v>
      </c>
      <c r="F102" s="98">
        <v>0</v>
      </c>
      <c r="G102" s="98">
        <v>0</v>
      </c>
      <c r="H102" s="98">
        <v>0</v>
      </c>
      <c r="I102" s="98">
        <v>0</v>
      </c>
      <c r="J102" s="83">
        <v>4</v>
      </c>
      <c r="K102" s="97">
        <v>6000000</v>
      </c>
      <c r="L102" s="79">
        <v>0</v>
      </c>
      <c r="M102" s="97">
        <v>0</v>
      </c>
      <c r="N102" s="108">
        <v>0</v>
      </c>
      <c r="O102" s="97">
        <v>0</v>
      </c>
      <c r="P102" s="95">
        <v>0</v>
      </c>
      <c r="Q102" s="97">
        <v>0</v>
      </c>
      <c r="R102" s="95">
        <v>0</v>
      </c>
      <c r="S102" s="97">
        <v>0</v>
      </c>
      <c r="T102" s="114">
        <v>0</v>
      </c>
      <c r="U102" s="98">
        <v>0</v>
      </c>
      <c r="V102" s="83">
        <v>4</v>
      </c>
      <c r="W102" s="97">
        <f t="shared" si="21"/>
        <v>128400</v>
      </c>
      <c r="X102" s="46"/>
    </row>
    <row r="103" spans="1:24" s="1" customFormat="1" ht="36" customHeight="1" x14ac:dyDescent="0.3">
      <c r="A103" s="92">
        <v>93</v>
      </c>
      <c r="B103" s="5" t="s">
        <v>278</v>
      </c>
      <c r="C103" s="4">
        <f>SUM('Прил.1.1 -перечень МКД'!H111)</f>
        <v>14950.2</v>
      </c>
      <c r="D103" s="3">
        <f>SUM('Прил.1.1 -перечень МКД'!I111*3.9*31+'Прил.1.1 -перечень МКД'!I111*4.13*318)</f>
        <v>19266145.920000002</v>
      </c>
      <c r="E103" s="98">
        <f t="shared" si="20"/>
        <v>6128400</v>
      </c>
      <c r="F103" s="98">
        <v>0</v>
      </c>
      <c r="G103" s="98">
        <v>0</v>
      </c>
      <c r="H103" s="98">
        <v>0</v>
      </c>
      <c r="I103" s="98">
        <v>0</v>
      </c>
      <c r="J103" s="83">
        <v>4</v>
      </c>
      <c r="K103" s="97">
        <v>6000000</v>
      </c>
      <c r="L103" s="79">
        <v>0</v>
      </c>
      <c r="M103" s="97">
        <v>0</v>
      </c>
      <c r="N103" s="108">
        <v>0</v>
      </c>
      <c r="O103" s="97">
        <v>0</v>
      </c>
      <c r="P103" s="95">
        <v>0</v>
      </c>
      <c r="Q103" s="97">
        <v>0</v>
      </c>
      <c r="R103" s="95">
        <v>0</v>
      </c>
      <c r="S103" s="97">
        <v>0</v>
      </c>
      <c r="T103" s="114">
        <v>0</v>
      </c>
      <c r="U103" s="98">
        <v>0</v>
      </c>
      <c r="V103" s="83">
        <v>4</v>
      </c>
      <c r="W103" s="97">
        <f t="shared" si="21"/>
        <v>128400</v>
      </c>
      <c r="X103" s="46"/>
    </row>
    <row r="104" spans="1:24" s="1" customFormat="1" ht="36" customHeight="1" x14ac:dyDescent="0.3">
      <c r="A104" s="92">
        <v>94</v>
      </c>
      <c r="B104" s="5" t="s">
        <v>177</v>
      </c>
      <c r="C104" s="4">
        <f>SUM('Прил.1.1 -перечень МКД'!H112)</f>
        <v>3610.3</v>
      </c>
      <c r="D104" s="3">
        <f>SUM('Прил.1.1 -перечень МКД'!I112*3.9*31+'Прил.1.1 -перечень МКД'!I112*4.13*318)</f>
        <v>4616818.5599999996</v>
      </c>
      <c r="E104" s="98">
        <f t="shared" si="20"/>
        <v>1532100</v>
      </c>
      <c r="F104" s="97">
        <v>0</v>
      </c>
      <c r="G104" s="97">
        <v>0</v>
      </c>
      <c r="H104" s="97">
        <v>0</v>
      </c>
      <c r="I104" s="97">
        <v>0</v>
      </c>
      <c r="J104" s="114">
        <v>1</v>
      </c>
      <c r="K104" s="97">
        <v>1500000</v>
      </c>
      <c r="L104" s="79">
        <v>0</v>
      </c>
      <c r="M104" s="97">
        <v>0</v>
      </c>
      <c r="N104" s="95">
        <v>0</v>
      </c>
      <c r="O104" s="97">
        <v>0</v>
      </c>
      <c r="P104" s="95">
        <v>0</v>
      </c>
      <c r="Q104" s="97">
        <v>0</v>
      </c>
      <c r="R104" s="95">
        <v>0</v>
      </c>
      <c r="S104" s="97">
        <v>0</v>
      </c>
      <c r="T104" s="114">
        <v>0</v>
      </c>
      <c r="U104" s="97">
        <v>0</v>
      </c>
      <c r="V104" s="114">
        <v>1</v>
      </c>
      <c r="W104" s="97">
        <f t="shared" si="21"/>
        <v>32100</v>
      </c>
      <c r="X104" s="47" t="e">
        <f>K104*#REF!/#REF!</f>
        <v>#REF!</v>
      </c>
    </row>
    <row r="105" spans="1:24" s="1" customFormat="1" ht="36" customHeight="1" x14ac:dyDescent="0.3">
      <c r="A105" s="92">
        <v>95</v>
      </c>
      <c r="B105" s="5" t="s">
        <v>178</v>
      </c>
      <c r="C105" s="4">
        <f>SUM('Прил.1.1 -перечень МКД'!H113)</f>
        <v>6545.8</v>
      </c>
      <c r="D105" s="3">
        <f>SUM('Прил.1.1 -перечень МКД'!I113*3.9*31+'Прил.1.1 -перечень МКД'!I113*4.13*318)</f>
        <v>8396040.9600000009</v>
      </c>
      <c r="E105" s="98">
        <f t="shared" si="20"/>
        <v>7651319</v>
      </c>
      <c r="F105" s="97">
        <v>0</v>
      </c>
      <c r="G105" s="97">
        <v>0</v>
      </c>
      <c r="H105" s="97">
        <v>0</v>
      </c>
      <c r="I105" s="97">
        <v>0</v>
      </c>
      <c r="J105" s="114">
        <v>3</v>
      </c>
      <c r="K105" s="97">
        <v>4500000</v>
      </c>
      <c r="L105" s="79">
        <v>921</v>
      </c>
      <c r="M105" s="97">
        <v>2715439.2</v>
      </c>
      <c r="N105" s="95">
        <v>0</v>
      </c>
      <c r="O105" s="97">
        <v>0</v>
      </c>
      <c r="P105" s="95">
        <v>0</v>
      </c>
      <c r="Q105" s="97">
        <v>0</v>
      </c>
      <c r="R105" s="95">
        <v>0</v>
      </c>
      <c r="S105" s="97">
        <v>0</v>
      </c>
      <c r="T105" s="114">
        <v>1</v>
      </c>
      <c r="U105" s="97">
        <f>C105*43</f>
        <v>281469.40000000002</v>
      </c>
      <c r="V105" s="114">
        <v>4</v>
      </c>
      <c r="W105" s="97">
        <f t="shared" si="21"/>
        <v>154410.4</v>
      </c>
      <c r="X105" s="47" t="e">
        <f>K105*#REF!/#REF!</f>
        <v>#REF!</v>
      </c>
    </row>
    <row r="106" spans="1:24" s="1" customFormat="1" ht="36" customHeight="1" x14ac:dyDescent="0.3">
      <c r="A106" s="92">
        <v>96</v>
      </c>
      <c r="B106" s="5" t="s">
        <v>296</v>
      </c>
      <c r="C106" s="4">
        <f>SUM('Прил.1.1 -перечень МКД'!H114)</f>
        <v>9302.2999999999993</v>
      </c>
      <c r="D106" s="3">
        <f>SUM('Прил.1.1 -перечень МКД'!I114*3.9*31+'Прил.1.1 -перечень МКД'!I114*4.13*318)</f>
        <v>12083472</v>
      </c>
      <c r="E106" s="98">
        <f t="shared" si="20"/>
        <v>6128400</v>
      </c>
      <c r="F106" s="97">
        <v>0</v>
      </c>
      <c r="G106" s="97">
        <v>0</v>
      </c>
      <c r="H106" s="97">
        <v>0</v>
      </c>
      <c r="I106" s="97">
        <v>0</v>
      </c>
      <c r="J106" s="114">
        <v>4</v>
      </c>
      <c r="K106" s="97">
        <v>6000000</v>
      </c>
      <c r="L106" s="79">
        <v>0</v>
      </c>
      <c r="M106" s="97">
        <v>0</v>
      </c>
      <c r="N106" s="95">
        <v>0</v>
      </c>
      <c r="O106" s="97">
        <v>0</v>
      </c>
      <c r="P106" s="95">
        <v>0</v>
      </c>
      <c r="Q106" s="97">
        <v>0</v>
      </c>
      <c r="R106" s="95">
        <v>0</v>
      </c>
      <c r="S106" s="97">
        <v>0</v>
      </c>
      <c r="T106" s="114">
        <v>0</v>
      </c>
      <c r="U106" s="97">
        <v>0</v>
      </c>
      <c r="V106" s="114">
        <v>4</v>
      </c>
      <c r="W106" s="97">
        <f t="shared" si="21"/>
        <v>128400</v>
      </c>
      <c r="X106" s="47" t="e">
        <f>K106*#REF!/#REF!</f>
        <v>#REF!</v>
      </c>
    </row>
    <row r="107" spans="1:24" s="1" customFormat="1" ht="36" customHeight="1" x14ac:dyDescent="0.3">
      <c r="A107" s="92">
        <v>97</v>
      </c>
      <c r="B107" s="5" t="s">
        <v>180</v>
      </c>
      <c r="C107" s="4">
        <f>SUM('Прил.1.1 -перечень МКД'!H115)</f>
        <v>2679</v>
      </c>
      <c r="D107" s="3">
        <f>SUM('Прил.1.1 -перечень МКД'!I115*3.9*31+'Прил.1.1 -перечень МКД'!I115*4.13*318)</f>
        <v>3433570.56</v>
      </c>
      <c r="E107" s="98">
        <f t="shared" si="20"/>
        <v>1532100</v>
      </c>
      <c r="F107" s="97">
        <v>0</v>
      </c>
      <c r="G107" s="97">
        <v>0</v>
      </c>
      <c r="H107" s="97">
        <v>0</v>
      </c>
      <c r="I107" s="97">
        <v>0</v>
      </c>
      <c r="J107" s="114">
        <v>1</v>
      </c>
      <c r="K107" s="97">
        <v>1500000</v>
      </c>
      <c r="L107" s="79">
        <v>0</v>
      </c>
      <c r="M107" s="97">
        <v>0</v>
      </c>
      <c r="N107" s="95">
        <v>0</v>
      </c>
      <c r="O107" s="97">
        <v>0</v>
      </c>
      <c r="P107" s="95">
        <v>0</v>
      </c>
      <c r="Q107" s="97">
        <v>0</v>
      </c>
      <c r="R107" s="95">
        <v>0</v>
      </c>
      <c r="S107" s="97">
        <v>0</v>
      </c>
      <c r="T107" s="114">
        <v>0</v>
      </c>
      <c r="U107" s="97">
        <v>0</v>
      </c>
      <c r="V107" s="114">
        <v>1</v>
      </c>
      <c r="W107" s="97">
        <f t="shared" si="21"/>
        <v>32100</v>
      </c>
      <c r="X107" s="47" t="e">
        <f>K107*#REF!/#REF!</f>
        <v>#REF!</v>
      </c>
    </row>
    <row r="108" spans="1:24" s="1" customFormat="1" ht="36" customHeight="1" x14ac:dyDescent="0.3">
      <c r="A108" s="92">
        <v>98</v>
      </c>
      <c r="B108" s="7" t="s">
        <v>315</v>
      </c>
      <c r="C108" s="4">
        <f>SUM('Прил.1.1 -перечень МКД'!H116)</f>
        <v>4960.5</v>
      </c>
      <c r="D108" s="3">
        <f>SUM('Прил.1.1 -перечень МКД'!I116*3.9*31+'Прил.1.1 -перечень МКД'!I116*4.13*318)</f>
        <v>6101256.96</v>
      </c>
      <c r="E108" s="98">
        <f t="shared" si="20"/>
        <v>3064200</v>
      </c>
      <c r="F108" s="97">
        <v>0</v>
      </c>
      <c r="G108" s="97">
        <v>0</v>
      </c>
      <c r="H108" s="97">
        <v>0</v>
      </c>
      <c r="I108" s="97">
        <v>0</v>
      </c>
      <c r="J108" s="114">
        <v>2</v>
      </c>
      <c r="K108" s="97">
        <v>3000000</v>
      </c>
      <c r="L108" s="79">
        <v>0</v>
      </c>
      <c r="M108" s="97">
        <v>0</v>
      </c>
      <c r="N108" s="95">
        <v>0</v>
      </c>
      <c r="O108" s="97">
        <v>0</v>
      </c>
      <c r="P108" s="95">
        <v>0</v>
      </c>
      <c r="Q108" s="97">
        <v>0</v>
      </c>
      <c r="R108" s="95">
        <v>0</v>
      </c>
      <c r="S108" s="97">
        <v>0</v>
      </c>
      <c r="T108" s="114">
        <v>0</v>
      </c>
      <c r="U108" s="97">
        <v>0</v>
      </c>
      <c r="V108" s="114">
        <v>2</v>
      </c>
      <c r="W108" s="97">
        <f t="shared" si="21"/>
        <v>64200</v>
      </c>
      <c r="X108" s="46"/>
    </row>
    <row r="109" spans="1:24" s="1" customFormat="1" ht="36" customHeight="1" x14ac:dyDescent="0.3">
      <c r="A109" s="92">
        <v>99</v>
      </c>
      <c r="B109" s="5" t="s">
        <v>279</v>
      </c>
      <c r="C109" s="4">
        <f>SUM('Прил.1.1 -перечень МКД'!H117)</f>
        <v>2721.8</v>
      </c>
      <c r="D109" s="3">
        <f>SUM('Прил.1.1 -перечень МКД'!I117*3.9*31+'Прил.1.1 -перечень МКД'!I117*4.13*318)</f>
        <v>3490940.16</v>
      </c>
      <c r="E109" s="98">
        <f t="shared" si="20"/>
        <v>1532100</v>
      </c>
      <c r="F109" s="98">
        <v>0</v>
      </c>
      <c r="G109" s="98">
        <v>0</v>
      </c>
      <c r="H109" s="98">
        <v>0</v>
      </c>
      <c r="I109" s="98">
        <v>0</v>
      </c>
      <c r="J109" s="83">
        <v>1</v>
      </c>
      <c r="K109" s="97">
        <v>1500000</v>
      </c>
      <c r="L109" s="79">
        <v>0</v>
      </c>
      <c r="M109" s="97">
        <v>0</v>
      </c>
      <c r="N109" s="108">
        <v>0</v>
      </c>
      <c r="O109" s="97">
        <v>0</v>
      </c>
      <c r="P109" s="95">
        <v>0</v>
      </c>
      <c r="Q109" s="97">
        <v>0</v>
      </c>
      <c r="R109" s="95">
        <v>0</v>
      </c>
      <c r="S109" s="97">
        <v>0</v>
      </c>
      <c r="T109" s="114">
        <v>0</v>
      </c>
      <c r="U109" s="98">
        <v>0</v>
      </c>
      <c r="V109" s="83">
        <v>1</v>
      </c>
      <c r="W109" s="97">
        <f t="shared" si="21"/>
        <v>32100</v>
      </c>
      <c r="X109" s="46"/>
    </row>
    <row r="110" spans="1:24" s="1" customFormat="1" ht="36" customHeight="1" x14ac:dyDescent="0.3">
      <c r="A110" s="92">
        <v>100</v>
      </c>
      <c r="B110" s="5" t="s">
        <v>181</v>
      </c>
      <c r="C110" s="4">
        <f>SUM('Прил.1.1 -перечень МКД'!H118)</f>
        <v>5004</v>
      </c>
      <c r="D110" s="3">
        <f>SUM('Прил.1.1 -перечень МКД'!I118*3.9*31+'Прил.1.1 -перечень МКД'!I118*4.13*318)</f>
        <v>6181574.4000000004</v>
      </c>
      <c r="E110" s="98">
        <f t="shared" si="20"/>
        <v>3064200</v>
      </c>
      <c r="F110" s="97">
        <v>0</v>
      </c>
      <c r="G110" s="97">
        <v>0</v>
      </c>
      <c r="H110" s="97">
        <v>0</v>
      </c>
      <c r="I110" s="97">
        <v>0</v>
      </c>
      <c r="J110" s="114">
        <v>2</v>
      </c>
      <c r="K110" s="97">
        <v>3000000</v>
      </c>
      <c r="L110" s="79">
        <v>0</v>
      </c>
      <c r="M110" s="97">
        <v>0</v>
      </c>
      <c r="N110" s="95">
        <v>0</v>
      </c>
      <c r="O110" s="97">
        <v>0</v>
      </c>
      <c r="P110" s="95">
        <v>0</v>
      </c>
      <c r="Q110" s="97">
        <v>0</v>
      </c>
      <c r="R110" s="95">
        <v>0</v>
      </c>
      <c r="S110" s="97">
        <v>0</v>
      </c>
      <c r="T110" s="114">
        <v>0</v>
      </c>
      <c r="U110" s="97">
        <v>0</v>
      </c>
      <c r="V110" s="114">
        <v>2</v>
      </c>
      <c r="W110" s="97">
        <f t="shared" si="21"/>
        <v>64200</v>
      </c>
      <c r="X110" s="46"/>
    </row>
    <row r="111" spans="1:24" s="1" customFormat="1" ht="36" customHeight="1" x14ac:dyDescent="0.3">
      <c r="A111" s="92">
        <v>101</v>
      </c>
      <c r="B111" s="5" t="s">
        <v>182</v>
      </c>
      <c r="C111" s="4">
        <f>SUM('Прил.1.1 -перечень МКД'!H119)</f>
        <v>4979.8999999999996</v>
      </c>
      <c r="D111" s="3">
        <f>SUM('Прил.1.1 -перечень МКД'!I119*3.9*31+'Прил.1.1 -перечень МКД'!I119*4.13*318)</f>
        <v>6117033.5999999996</v>
      </c>
      <c r="E111" s="98">
        <f t="shared" si="20"/>
        <v>3064200</v>
      </c>
      <c r="F111" s="97">
        <v>0</v>
      </c>
      <c r="G111" s="97">
        <v>0</v>
      </c>
      <c r="H111" s="97">
        <v>0</v>
      </c>
      <c r="I111" s="97">
        <v>0</v>
      </c>
      <c r="J111" s="114">
        <v>2</v>
      </c>
      <c r="K111" s="97">
        <v>3000000</v>
      </c>
      <c r="L111" s="79">
        <v>0</v>
      </c>
      <c r="M111" s="97">
        <v>0</v>
      </c>
      <c r="N111" s="95">
        <v>0</v>
      </c>
      <c r="O111" s="97">
        <v>0</v>
      </c>
      <c r="P111" s="95">
        <v>0</v>
      </c>
      <c r="Q111" s="97">
        <v>0</v>
      </c>
      <c r="R111" s="95">
        <v>0</v>
      </c>
      <c r="S111" s="97">
        <v>0</v>
      </c>
      <c r="T111" s="114">
        <v>0</v>
      </c>
      <c r="U111" s="97">
        <v>0</v>
      </c>
      <c r="V111" s="114">
        <v>2</v>
      </c>
      <c r="W111" s="97">
        <f t="shared" si="21"/>
        <v>64200</v>
      </c>
      <c r="X111" s="46"/>
    </row>
    <row r="112" spans="1:24" s="1" customFormat="1" ht="36" customHeight="1" x14ac:dyDescent="0.3">
      <c r="A112" s="92">
        <v>102</v>
      </c>
      <c r="B112" s="5" t="s">
        <v>183</v>
      </c>
      <c r="C112" s="4">
        <f>SUM('Прил.1.1 -перечень МКД'!H120)</f>
        <v>27757.200000000001</v>
      </c>
      <c r="D112" s="3">
        <f>SUM('Прил.1.1 -перечень МКД'!I120*3.9*31+'Прил.1.1 -перечень МКД'!I120*4.13*318)</f>
        <v>34740161.280000001</v>
      </c>
      <c r="E112" s="98">
        <f t="shared" si="20"/>
        <v>16853100</v>
      </c>
      <c r="F112" s="97">
        <v>0</v>
      </c>
      <c r="G112" s="97">
        <v>0</v>
      </c>
      <c r="H112" s="97">
        <v>0</v>
      </c>
      <c r="I112" s="97">
        <v>0</v>
      </c>
      <c r="J112" s="114">
        <v>11</v>
      </c>
      <c r="K112" s="97">
        <v>16500000</v>
      </c>
      <c r="L112" s="79">
        <v>0</v>
      </c>
      <c r="M112" s="97">
        <v>0</v>
      </c>
      <c r="N112" s="95">
        <v>0</v>
      </c>
      <c r="O112" s="97">
        <v>0</v>
      </c>
      <c r="P112" s="95">
        <v>0</v>
      </c>
      <c r="Q112" s="97">
        <v>0</v>
      </c>
      <c r="R112" s="95">
        <v>0</v>
      </c>
      <c r="S112" s="97">
        <v>0</v>
      </c>
      <c r="T112" s="114">
        <v>0</v>
      </c>
      <c r="U112" s="97">
        <v>0</v>
      </c>
      <c r="V112" s="114">
        <v>11</v>
      </c>
      <c r="W112" s="97">
        <f t="shared" si="21"/>
        <v>353100</v>
      </c>
      <c r="X112" s="46"/>
    </row>
    <row r="113" spans="1:24" s="1" customFormat="1" ht="36" customHeight="1" x14ac:dyDescent="0.3">
      <c r="A113" s="92">
        <v>103</v>
      </c>
      <c r="B113" s="5" t="s">
        <v>184</v>
      </c>
      <c r="C113" s="4">
        <f>SUM('Прил.1.1 -перечень МКД'!H121)</f>
        <v>4959.8</v>
      </c>
      <c r="D113" s="3">
        <f>SUM('Прил.1.1 -перечень МКД'!I121*3.9*31+'Прил.1.1 -перечень МКД'!I121*4.13*318)</f>
        <v>6085480.3200000003</v>
      </c>
      <c r="E113" s="98">
        <f t="shared" si="20"/>
        <v>3064200</v>
      </c>
      <c r="F113" s="97">
        <v>0</v>
      </c>
      <c r="G113" s="97">
        <v>0</v>
      </c>
      <c r="H113" s="97">
        <v>0</v>
      </c>
      <c r="I113" s="97">
        <v>0</v>
      </c>
      <c r="J113" s="114">
        <v>2</v>
      </c>
      <c r="K113" s="97">
        <v>3000000</v>
      </c>
      <c r="L113" s="79">
        <v>0</v>
      </c>
      <c r="M113" s="97">
        <v>0</v>
      </c>
      <c r="N113" s="95">
        <v>0</v>
      </c>
      <c r="O113" s="97">
        <v>0</v>
      </c>
      <c r="P113" s="95">
        <v>0</v>
      </c>
      <c r="Q113" s="97">
        <v>0</v>
      </c>
      <c r="R113" s="95">
        <v>0</v>
      </c>
      <c r="S113" s="97">
        <v>0</v>
      </c>
      <c r="T113" s="114">
        <v>0</v>
      </c>
      <c r="U113" s="97">
        <v>0</v>
      </c>
      <c r="V113" s="114">
        <v>2</v>
      </c>
      <c r="W113" s="97">
        <f t="shared" si="21"/>
        <v>64200</v>
      </c>
      <c r="X113" s="46"/>
    </row>
    <row r="114" spans="1:24" s="1" customFormat="1" ht="36" customHeight="1" x14ac:dyDescent="0.3">
      <c r="A114" s="92">
        <v>104</v>
      </c>
      <c r="B114" s="5" t="s">
        <v>185</v>
      </c>
      <c r="C114" s="4">
        <f>SUM('Прил.1.1 -перечень МКД'!H122)</f>
        <v>4991.7</v>
      </c>
      <c r="D114" s="3">
        <f>SUM('Прил.1.1 -перечень МКД'!I122*3.9*31+'Прил.1.1 -перечень МКД'!I122*4.13*318)</f>
        <v>6127073.2800000003</v>
      </c>
      <c r="E114" s="98">
        <f t="shared" si="20"/>
        <v>3064200</v>
      </c>
      <c r="F114" s="97">
        <v>0</v>
      </c>
      <c r="G114" s="97">
        <v>0</v>
      </c>
      <c r="H114" s="97">
        <v>0</v>
      </c>
      <c r="I114" s="97">
        <v>0</v>
      </c>
      <c r="J114" s="114">
        <v>2</v>
      </c>
      <c r="K114" s="97">
        <v>3000000</v>
      </c>
      <c r="L114" s="79">
        <v>0</v>
      </c>
      <c r="M114" s="97">
        <v>0</v>
      </c>
      <c r="N114" s="95">
        <v>0</v>
      </c>
      <c r="O114" s="97">
        <v>0</v>
      </c>
      <c r="P114" s="95">
        <v>0</v>
      </c>
      <c r="Q114" s="97">
        <v>0</v>
      </c>
      <c r="R114" s="95">
        <v>0</v>
      </c>
      <c r="S114" s="97">
        <v>0</v>
      </c>
      <c r="T114" s="114">
        <v>0</v>
      </c>
      <c r="U114" s="97">
        <v>0</v>
      </c>
      <c r="V114" s="114">
        <v>2</v>
      </c>
      <c r="W114" s="97">
        <f t="shared" si="21"/>
        <v>64200</v>
      </c>
      <c r="X114" s="46"/>
    </row>
    <row r="115" spans="1:24" s="1" customFormat="1" ht="36" customHeight="1" x14ac:dyDescent="0.3">
      <c r="A115" s="92">
        <v>105</v>
      </c>
      <c r="B115" s="5" t="s">
        <v>186</v>
      </c>
      <c r="C115" s="4">
        <f>SUM('Прил.1.1 -перечень МКД'!H123)</f>
        <v>31360.6</v>
      </c>
      <c r="D115" s="3">
        <f>SUM('Прил.1.1 -перечень МКД'!I123*3.9*31+'Прил.1.1 -перечень МКД'!I123*4.13*318)</f>
        <v>39014196.479999997</v>
      </c>
      <c r="E115" s="98">
        <f t="shared" si="20"/>
        <v>18385200</v>
      </c>
      <c r="F115" s="97">
        <v>0</v>
      </c>
      <c r="G115" s="97">
        <v>0</v>
      </c>
      <c r="H115" s="97">
        <v>0</v>
      </c>
      <c r="I115" s="97">
        <v>0</v>
      </c>
      <c r="J115" s="114">
        <v>12</v>
      </c>
      <c r="K115" s="97">
        <v>18000000</v>
      </c>
      <c r="L115" s="79">
        <v>0</v>
      </c>
      <c r="M115" s="97">
        <v>0</v>
      </c>
      <c r="N115" s="95">
        <v>0</v>
      </c>
      <c r="O115" s="97">
        <v>0</v>
      </c>
      <c r="P115" s="95">
        <v>0</v>
      </c>
      <c r="Q115" s="97">
        <v>0</v>
      </c>
      <c r="R115" s="95">
        <v>0</v>
      </c>
      <c r="S115" s="97">
        <v>0</v>
      </c>
      <c r="T115" s="114">
        <v>0</v>
      </c>
      <c r="U115" s="97">
        <v>0</v>
      </c>
      <c r="V115" s="114">
        <v>12</v>
      </c>
      <c r="W115" s="97">
        <f t="shared" si="21"/>
        <v>385200</v>
      </c>
      <c r="X115" s="46"/>
    </row>
    <row r="116" spans="1:24" s="1" customFormat="1" ht="36" customHeight="1" x14ac:dyDescent="0.3">
      <c r="A116" s="92">
        <v>106</v>
      </c>
      <c r="B116" s="5" t="s">
        <v>187</v>
      </c>
      <c r="C116" s="4">
        <f>SUM('Прил.1.1 -перечень МКД'!H124)</f>
        <v>4990.1000000000004</v>
      </c>
      <c r="D116" s="3">
        <f>SUM('Прил.1.1 -перечень МКД'!I124*3.9*31+'Прил.1.1 -перечень МКД'!I124*4.13*318)</f>
        <v>6114165.1200000001</v>
      </c>
      <c r="E116" s="98">
        <f t="shared" si="20"/>
        <v>3064200</v>
      </c>
      <c r="F116" s="97">
        <v>0</v>
      </c>
      <c r="G116" s="97">
        <v>0</v>
      </c>
      <c r="H116" s="97">
        <v>0</v>
      </c>
      <c r="I116" s="97">
        <v>0</v>
      </c>
      <c r="J116" s="114">
        <v>2</v>
      </c>
      <c r="K116" s="97">
        <v>3000000</v>
      </c>
      <c r="L116" s="79">
        <v>0</v>
      </c>
      <c r="M116" s="97">
        <v>0</v>
      </c>
      <c r="N116" s="95">
        <v>0</v>
      </c>
      <c r="O116" s="97">
        <v>0</v>
      </c>
      <c r="P116" s="95">
        <v>0</v>
      </c>
      <c r="Q116" s="97">
        <v>0</v>
      </c>
      <c r="R116" s="95">
        <v>0</v>
      </c>
      <c r="S116" s="97">
        <v>0</v>
      </c>
      <c r="T116" s="114">
        <v>0</v>
      </c>
      <c r="U116" s="97">
        <v>0</v>
      </c>
      <c r="V116" s="114">
        <v>2</v>
      </c>
      <c r="W116" s="97">
        <f t="shared" si="21"/>
        <v>64200</v>
      </c>
      <c r="X116" s="46"/>
    </row>
    <row r="117" spans="1:24" s="1" customFormat="1" ht="36" customHeight="1" x14ac:dyDescent="0.3">
      <c r="A117" s="92">
        <v>107</v>
      </c>
      <c r="B117" s="5" t="s">
        <v>188</v>
      </c>
      <c r="C117" s="4">
        <f>SUM('Прил.1.1 -перечень МКД'!H125)</f>
        <v>4969.3</v>
      </c>
      <c r="D117" s="3">
        <f>SUM('Прил.1.1 -перечень МКД'!I125*3.9*31+'Прил.1.1 -перечень МКД'!I125*4.13*318)</f>
        <v>6098388.4800000004</v>
      </c>
      <c r="E117" s="98">
        <f t="shared" si="20"/>
        <v>3064200</v>
      </c>
      <c r="F117" s="97">
        <v>0</v>
      </c>
      <c r="G117" s="97">
        <v>0</v>
      </c>
      <c r="H117" s="97">
        <v>0</v>
      </c>
      <c r="I117" s="97">
        <v>0</v>
      </c>
      <c r="J117" s="114">
        <v>2</v>
      </c>
      <c r="K117" s="97">
        <v>3000000</v>
      </c>
      <c r="L117" s="79">
        <v>0</v>
      </c>
      <c r="M117" s="97">
        <v>0</v>
      </c>
      <c r="N117" s="95">
        <v>0</v>
      </c>
      <c r="O117" s="97">
        <v>0</v>
      </c>
      <c r="P117" s="95">
        <v>0</v>
      </c>
      <c r="Q117" s="97">
        <v>0</v>
      </c>
      <c r="R117" s="95">
        <v>0</v>
      </c>
      <c r="S117" s="97">
        <v>0</v>
      </c>
      <c r="T117" s="114">
        <v>0</v>
      </c>
      <c r="U117" s="97">
        <v>0</v>
      </c>
      <c r="V117" s="114">
        <v>2</v>
      </c>
      <c r="W117" s="97">
        <f t="shared" si="21"/>
        <v>64200</v>
      </c>
      <c r="X117" s="46"/>
    </row>
    <row r="118" spans="1:24" s="1" customFormat="1" ht="36" customHeight="1" x14ac:dyDescent="0.3">
      <c r="A118" s="92">
        <v>108</v>
      </c>
      <c r="B118" s="5" t="s">
        <v>189</v>
      </c>
      <c r="C118" s="4">
        <f>SUM('Прил.1.1 -перечень МКД'!H126)</f>
        <v>4963.3</v>
      </c>
      <c r="D118" s="3">
        <f>SUM('Прил.1.1 -перечень МКД'!I126*3.9*31+'Прил.1.1 -перечень МКД'!I126*4.13*318)</f>
        <v>6078309.1200000001</v>
      </c>
      <c r="E118" s="98">
        <f t="shared" si="20"/>
        <v>3064200</v>
      </c>
      <c r="F118" s="97">
        <v>0</v>
      </c>
      <c r="G118" s="97">
        <v>0</v>
      </c>
      <c r="H118" s="97">
        <v>0</v>
      </c>
      <c r="I118" s="97">
        <v>0</v>
      </c>
      <c r="J118" s="114">
        <v>2</v>
      </c>
      <c r="K118" s="97">
        <v>3000000</v>
      </c>
      <c r="L118" s="79">
        <v>0</v>
      </c>
      <c r="M118" s="97">
        <v>0</v>
      </c>
      <c r="N118" s="95">
        <v>0</v>
      </c>
      <c r="O118" s="97">
        <v>0</v>
      </c>
      <c r="P118" s="95">
        <v>0</v>
      </c>
      <c r="Q118" s="97">
        <v>0</v>
      </c>
      <c r="R118" s="95">
        <v>0</v>
      </c>
      <c r="S118" s="97">
        <v>0</v>
      </c>
      <c r="T118" s="114">
        <v>0</v>
      </c>
      <c r="U118" s="97">
        <v>0</v>
      </c>
      <c r="V118" s="114">
        <v>2</v>
      </c>
      <c r="W118" s="97">
        <f t="shared" si="21"/>
        <v>64200</v>
      </c>
      <c r="X118" s="46"/>
    </row>
    <row r="119" spans="1:24" s="1" customFormat="1" ht="36" customHeight="1" x14ac:dyDescent="0.3">
      <c r="A119" s="92">
        <v>109</v>
      </c>
      <c r="B119" s="5" t="s">
        <v>190</v>
      </c>
      <c r="C119" s="4">
        <f>SUM('Прил.1.1 -перечень МКД'!H127)</f>
        <v>4462.8999999999996</v>
      </c>
      <c r="D119" s="3">
        <f>SUM('Прил.1.1 -перечень МКД'!I127*3.9*31+'Прил.1.1 -перечень МКД'!I127*4.13*318)</f>
        <v>5481665.2800000003</v>
      </c>
      <c r="E119" s="98">
        <f t="shared" si="20"/>
        <v>3064200</v>
      </c>
      <c r="F119" s="97">
        <v>0</v>
      </c>
      <c r="G119" s="97">
        <v>0</v>
      </c>
      <c r="H119" s="97">
        <v>0</v>
      </c>
      <c r="I119" s="97">
        <v>0</v>
      </c>
      <c r="J119" s="114">
        <v>2</v>
      </c>
      <c r="K119" s="97">
        <v>3000000</v>
      </c>
      <c r="L119" s="79">
        <v>0</v>
      </c>
      <c r="M119" s="97">
        <v>0</v>
      </c>
      <c r="N119" s="95">
        <v>0</v>
      </c>
      <c r="O119" s="97">
        <v>0</v>
      </c>
      <c r="P119" s="95">
        <v>0</v>
      </c>
      <c r="Q119" s="97">
        <v>0</v>
      </c>
      <c r="R119" s="95">
        <v>0</v>
      </c>
      <c r="S119" s="97">
        <v>0</v>
      </c>
      <c r="T119" s="114">
        <v>0</v>
      </c>
      <c r="U119" s="97">
        <v>0</v>
      </c>
      <c r="V119" s="114">
        <v>2</v>
      </c>
      <c r="W119" s="97">
        <f t="shared" si="21"/>
        <v>64200</v>
      </c>
      <c r="X119" s="46"/>
    </row>
    <row r="120" spans="1:24" s="1" customFormat="1" ht="36" customHeight="1" x14ac:dyDescent="0.3">
      <c r="A120" s="92">
        <v>110</v>
      </c>
      <c r="B120" s="5" t="s">
        <v>191</v>
      </c>
      <c r="C120" s="4">
        <f>SUM('Прил.1.1 -перечень МКД'!H128)</f>
        <v>4471.2</v>
      </c>
      <c r="D120" s="3">
        <f>SUM('Прил.1.1 -перечень МКД'!I128*3.9*31+'Прил.1.1 -перечень МКД'!I128*4.13*318)</f>
        <v>5414256</v>
      </c>
      <c r="E120" s="98">
        <f t="shared" si="20"/>
        <v>3064200</v>
      </c>
      <c r="F120" s="97">
        <v>0</v>
      </c>
      <c r="G120" s="97">
        <v>0</v>
      </c>
      <c r="H120" s="97">
        <v>0</v>
      </c>
      <c r="I120" s="97">
        <v>0</v>
      </c>
      <c r="J120" s="114">
        <v>2</v>
      </c>
      <c r="K120" s="97">
        <v>3000000</v>
      </c>
      <c r="L120" s="79">
        <v>0</v>
      </c>
      <c r="M120" s="97">
        <v>0</v>
      </c>
      <c r="N120" s="95">
        <v>0</v>
      </c>
      <c r="O120" s="97">
        <v>0</v>
      </c>
      <c r="P120" s="95">
        <v>0</v>
      </c>
      <c r="Q120" s="97">
        <v>0</v>
      </c>
      <c r="R120" s="95">
        <v>0</v>
      </c>
      <c r="S120" s="97">
        <v>0</v>
      </c>
      <c r="T120" s="114">
        <v>0</v>
      </c>
      <c r="U120" s="97">
        <v>0</v>
      </c>
      <c r="V120" s="114">
        <v>2</v>
      </c>
      <c r="W120" s="97">
        <f t="shared" si="21"/>
        <v>64200</v>
      </c>
      <c r="X120" s="46"/>
    </row>
    <row r="121" spans="1:24" s="1" customFormat="1" ht="36" customHeight="1" x14ac:dyDescent="0.3">
      <c r="A121" s="92">
        <v>111</v>
      </c>
      <c r="B121" s="5" t="s">
        <v>192</v>
      </c>
      <c r="C121" s="4">
        <f>SUM('Прил.1.1 -перечень МКД'!H129)</f>
        <v>4528.2</v>
      </c>
      <c r="D121" s="3">
        <f>SUM('Прил.1.1 -перечень МКД'!I129*3.9*31+'Прил.1.1 -перечень МКД'!I129*4.13*318)</f>
        <v>5557680</v>
      </c>
      <c r="E121" s="98">
        <f t="shared" si="20"/>
        <v>3064200</v>
      </c>
      <c r="F121" s="97">
        <v>0</v>
      </c>
      <c r="G121" s="97">
        <v>0</v>
      </c>
      <c r="H121" s="97">
        <v>0</v>
      </c>
      <c r="I121" s="97">
        <v>0</v>
      </c>
      <c r="J121" s="114">
        <v>2</v>
      </c>
      <c r="K121" s="97">
        <v>3000000</v>
      </c>
      <c r="L121" s="79">
        <v>0</v>
      </c>
      <c r="M121" s="97">
        <v>0</v>
      </c>
      <c r="N121" s="95">
        <v>0</v>
      </c>
      <c r="O121" s="97">
        <v>0</v>
      </c>
      <c r="P121" s="95">
        <v>0</v>
      </c>
      <c r="Q121" s="97">
        <v>0</v>
      </c>
      <c r="R121" s="95">
        <v>0</v>
      </c>
      <c r="S121" s="97">
        <v>0</v>
      </c>
      <c r="T121" s="114">
        <v>0</v>
      </c>
      <c r="U121" s="97">
        <v>0</v>
      </c>
      <c r="V121" s="114">
        <v>2</v>
      </c>
      <c r="W121" s="97">
        <f t="shared" si="21"/>
        <v>64200</v>
      </c>
      <c r="X121" s="46"/>
    </row>
    <row r="122" spans="1:24" s="1" customFormat="1" ht="36" customHeight="1" x14ac:dyDescent="0.3">
      <c r="A122" s="92">
        <v>112</v>
      </c>
      <c r="B122" s="5" t="s">
        <v>193</v>
      </c>
      <c r="C122" s="4">
        <f>SUM('Прил.1.1 -перечень МКД'!H130)</f>
        <v>19792.900000000001</v>
      </c>
      <c r="D122" s="3">
        <f>SUM('Прил.1.1 -перечень МКД'!I130*3.9*31+'Прил.1.1 -перечень МКД'!I130*4.13*318)</f>
        <v>24383514.239999998</v>
      </c>
      <c r="E122" s="98">
        <f t="shared" si="20"/>
        <v>3064200</v>
      </c>
      <c r="F122" s="97">
        <v>0</v>
      </c>
      <c r="G122" s="97">
        <v>0</v>
      </c>
      <c r="H122" s="97">
        <v>0</v>
      </c>
      <c r="I122" s="97">
        <v>0</v>
      </c>
      <c r="J122" s="114">
        <v>2</v>
      </c>
      <c r="K122" s="97">
        <v>3000000</v>
      </c>
      <c r="L122" s="79">
        <v>0</v>
      </c>
      <c r="M122" s="97">
        <v>0</v>
      </c>
      <c r="N122" s="95">
        <v>0</v>
      </c>
      <c r="O122" s="97">
        <v>0</v>
      </c>
      <c r="P122" s="95">
        <v>0</v>
      </c>
      <c r="Q122" s="97">
        <v>0</v>
      </c>
      <c r="R122" s="95">
        <v>0</v>
      </c>
      <c r="S122" s="97">
        <v>0</v>
      </c>
      <c r="T122" s="114">
        <v>0</v>
      </c>
      <c r="U122" s="97">
        <v>0</v>
      </c>
      <c r="V122" s="114">
        <v>2</v>
      </c>
      <c r="W122" s="97">
        <f t="shared" ref="W122:W153" si="22">(F122+G122+H122+I122+K122+M122+O122+Q122+S122)*0.0214</f>
        <v>64200</v>
      </c>
      <c r="X122" s="46"/>
    </row>
    <row r="123" spans="1:24" s="1" customFormat="1" ht="36" customHeight="1" x14ac:dyDescent="0.3">
      <c r="A123" s="92">
        <v>113</v>
      </c>
      <c r="B123" s="5" t="s">
        <v>194</v>
      </c>
      <c r="C123" s="4">
        <f>SUM('Прил.1.1 -перечень МКД'!H131)</f>
        <v>25878.9</v>
      </c>
      <c r="D123" s="3">
        <f>SUM('Прил.1.1 -перечень МКД'!I131*3.9*31+'Прил.1.1 -перечень МКД'!I131*4.13*318)</f>
        <v>32943058.559999999</v>
      </c>
      <c r="E123" s="98">
        <f t="shared" si="20"/>
        <v>7660500</v>
      </c>
      <c r="F123" s="97">
        <v>0</v>
      </c>
      <c r="G123" s="97">
        <v>0</v>
      </c>
      <c r="H123" s="97">
        <v>0</v>
      </c>
      <c r="I123" s="97">
        <v>0</v>
      </c>
      <c r="J123" s="114">
        <v>5</v>
      </c>
      <c r="K123" s="97">
        <v>7500000</v>
      </c>
      <c r="L123" s="79">
        <v>0</v>
      </c>
      <c r="M123" s="97">
        <v>0</v>
      </c>
      <c r="N123" s="95">
        <v>0</v>
      </c>
      <c r="O123" s="97">
        <v>0</v>
      </c>
      <c r="P123" s="95">
        <v>0</v>
      </c>
      <c r="Q123" s="97">
        <v>0</v>
      </c>
      <c r="R123" s="95">
        <v>0</v>
      </c>
      <c r="S123" s="97">
        <v>0</v>
      </c>
      <c r="T123" s="114">
        <v>0</v>
      </c>
      <c r="U123" s="97">
        <v>0</v>
      </c>
      <c r="V123" s="114">
        <v>5</v>
      </c>
      <c r="W123" s="97">
        <f t="shared" si="22"/>
        <v>160500</v>
      </c>
      <c r="X123" s="47" t="e">
        <f>K123*#REF!/#REF!</f>
        <v>#REF!</v>
      </c>
    </row>
    <row r="124" spans="1:24" s="1" customFormat="1" ht="36" customHeight="1" x14ac:dyDescent="0.3">
      <c r="A124" s="92">
        <v>114</v>
      </c>
      <c r="B124" s="93" t="s">
        <v>316</v>
      </c>
      <c r="C124" s="4">
        <f>SUM('Прил.1.1 -перечень МКД'!H132)</f>
        <v>3058</v>
      </c>
      <c r="D124" s="3">
        <f>SUM('Прил.1.1 -перечень МКД'!I132*3.9*31+'Прил.1.1 -перечень МКД'!I132*4.13*318)</f>
        <v>3812209.92</v>
      </c>
      <c r="E124" s="98">
        <f t="shared" si="20"/>
        <v>1940660</v>
      </c>
      <c r="F124" s="97">
        <v>0</v>
      </c>
      <c r="G124" s="97">
        <v>0</v>
      </c>
      <c r="H124" s="97">
        <v>0</v>
      </c>
      <c r="I124" s="97">
        <v>0</v>
      </c>
      <c r="J124" s="114">
        <v>1</v>
      </c>
      <c r="K124" s="97">
        <v>1900000</v>
      </c>
      <c r="L124" s="79">
        <v>0</v>
      </c>
      <c r="M124" s="97">
        <v>0</v>
      </c>
      <c r="N124" s="95">
        <v>0</v>
      </c>
      <c r="O124" s="97">
        <v>0</v>
      </c>
      <c r="P124" s="95">
        <v>0</v>
      </c>
      <c r="Q124" s="97">
        <v>0</v>
      </c>
      <c r="R124" s="95">
        <v>0</v>
      </c>
      <c r="S124" s="97">
        <v>0</v>
      </c>
      <c r="T124" s="114">
        <v>0</v>
      </c>
      <c r="U124" s="97">
        <v>0</v>
      </c>
      <c r="V124" s="114">
        <v>1</v>
      </c>
      <c r="W124" s="97">
        <f t="shared" si="22"/>
        <v>40660</v>
      </c>
      <c r="X124" s="46"/>
    </row>
    <row r="125" spans="1:24" s="1" customFormat="1" ht="36" customHeight="1" x14ac:dyDescent="0.3">
      <c r="A125" s="92">
        <v>115</v>
      </c>
      <c r="B125" s="93" t="s">
        <v>317</v>
      </c>
      <c r="C125" s="4">
        <f>SUM('Прил.1.1 -перечень МКД'!H133)</f>
        <v>3431.4</v>
      </c>
      <c r="D125" s="3">
        <f>SUM('Прил.1.1 -перечень МКД'!I133*3.9*31+'Прил.1.1 -перечень МКД'!I133*4.13*318)</f>
        <v>4390208.6399999997</v>
      </c>
      <c r="E125" s="98">
        <f t="shared" si="20"/>
        <v>1940660</v>
      </c>
      <c r="F125" s="97">
        <v>0</v>
      </c>
      <c r="G125" s="97">
        <v>0</v>
      </c>
      <c r="H125" s="97">
        <v>0</v>
      </c>
      <c r="I125" s="97">
        <v>0</v>
      </c>
      <c r="J125" s="114">
        <v>1</v>
      </c>
      <c r="K125" s="97">
        <v>1900000</v>
      </c>
      <c r="L125" s="79">
        <v>0</v>
      </c>
      <c r="M125" s="97">
        <v>0</v>
      </c>
      <c r="N125" s="95">
        <v>0</v>
      </c>
      <c r="O125" s="97">
        <v>0</v>
      </c>
      <c r="P125" s="95">
        <v>0</v>
      </c>
      <c r="Q125" s="97">
        <v>0</v>
      </c>
      <c r="R125" s="95">
        <v>0</v>
      </c>
      <c r="S125" s="97">
        <v>0</v>
      </c>
      <c r="T125" s="114">
        <v>0</v>
      </c>
      <c r="U125" s="97">
        <v>0</v>
      </c>
      <c r="V125" s="114">
        <v>1</v>
      </c>
      <c r="W125" s="97">
        <f t="shared" si="22"/>
        <v>40660</v>
      </c>
      <c r="X125" s="46"/>
    </row>
    <row r="126" spans="1:24" s="1" customFormat="1" ht="36" customHeight="1" x14ac:dyDescent="0.3">
      <c r="A126" s="92">
        <v>116</v>
      </c>
      <c r="B126" s="93" t="s">
        <v>318</v>
      </c>
      <c r="C126" s="4">
        <f>SUM('Прил.1.1 -перечень МКД'!H134)</f>
        <v>4006.3</v>
      </c>
      <c r="D126" s="3">
        <f>SUM('Прил.1.1 -перечень МКД'!I134*3.9*31+'Прил.1.1 -перечень МКД'!I134*4.13*318)</f>
        <v>2482669.44</v>
      </c>
      <c r="E126" s="98">
        <f t="shared" si="20"/>
        <v>1532100</v>
      </c>
      <c r="F126" s="98">
        <v>0</v>
      </c>
      <c r="G126" s="98">
        <v>0</v>
      </c>
      <c r="H126" s="98">
        <v>0</v>
      </c>
      <c r="I126" s="98">
        <v>0</v>
      </c>
      <c r="J126" s="83">
        <v>1</v>
      </c>
      <c r="K126" s="97">
        <v>1500000</v>
      </c>
      <c r="L126" s="79">
        <v>0</v>
      </c>
      <c r="M126" s="97">
        <v>0</v>
      </c>
      <c r="N126" s="108">
        <v>0</v>
      </c>
      <c r="O126" s="97">
        <v>0</v>
      </c>
      <c r="P126" s="95">
        <v>0</v>
      </c>
      <c r="Q126" s="97">
        <v>0</v>
      </c>
      <c r="R126" s="95">
        <v>0</v>
      </c>
      <c r="S126" s="97">
        <v>0</v>
      </c>
      <c r="T126" s="114">
        <v>0</v>
      </c>
      <c r="U126" s="98">
        <v>0</v>
      </c>
      <c r="V126" s="83">
        <v>1</v>
      </c>
      <c r="W126" s="97">
        <f t="shared" si="22"/>
        <v>32100</v>
      </c>
      <c r="X126" s="46"/>
    </row>
    <row r="127" spans="1:24" s="1" customFormat="1" ht="36" customHeight="1" x14ac:dyDescent="0.3">
      <c r="A127" s="92">
        <v>117</v>
      </c>
      <c r="B127" s="93" t="s">
        <v>238</v>
      </c>
      <c r="C127" s="4">
        <f>SUM('Прил.1.1 -перечень МКД'!H135)</f>
        <v>2757.2</v>
      </c>
      <c r="D127" s="3">
        <f>SUM('Прил.1.1 -перечень МКД'!I135*3.9*31+'Прил.1.1 -перечень МКД'!I135*4.13*318)</f>
        <v>3465123.8399999999</v>
      </c>
      <c r="E127" s="98">
        <f t="shared" si="20"/>
        <v>1940660</v>
      </c>
      <c r="F127" s="97">
        <v>0</v>
      </c>
      <c r="G127" s="97">
        <v>0</v>
      </c>
      <c r="H127" s="97">
        <v>0</v>
      </c>
      <c r="I127" s="97">
        <v>0</v>
      </c>
      <c r="J127" s="114">
        <v>1</v>
      </c>
      <c r="K127" s="97">
        <v>1900000</v>
      </c>
      <c r="L127" s="79">
        <v>0</v>
      </c>
      <c r="M127" s="97">
        <v>0</v>
      </c>
      <c r="N127" s="95">
        <v>0</v>
      </c>
      <c r="O127" s="97">
        <v>0</v>
      </c>
      <c r="P127" s="95">
        <v>0</v>
      </c>
      <c r="Q127" s="97">
        <v>0</v>
      </c>
      <c r="R127" s="95">
        <v>0</v>
      </c>
      <c r="S127" s="97">
        <v>0</v>
      </c>
      <c r="T127" s="114">
        <v>0</v>
      </c>
      <c r="U127" s="97">
        <v>0</v>
      </c>
      <c r="V127" s="114">
        <v>1</v>
      </c>
      <c r="W127" s="97">
        <f t="shared" si="22"/>
        <v>40660</v>
      </c>
      <c r="X127" s="51"/>
    </row>
    <row r="128" spans="1:24" s="1" customFormat="1" ht="36" customHeight="1" x14ac:dyDescent="0.3">
      <c r="A128" s="92">
        <v>118</v>
      </c>
      <c r="B128" s="5" t="s">
        <v>196</v>
      </c>
      <c r="C128" s="4">
        <f>SUM('Прил.1.1 -перечень МКД'!H136)</f>
        <v>8412.5</v>
      </c>
      <c r="D128" s="3">
        <f>SUM('Прил.1.1 -перечень МКД'!I136*3.9*31+'Прил.1.1 -перечень МКД'!I136*4.13*318)</f>
        <v>9989481.5999999996</v>
      </c>
      <c r="E128" s="98">
        <f t="shared" si="20"/>
        <v>1940660</v>
      </c>
      <c r="F128" s="97">
        <v>0</v>
      </c>
      <c r="G128" s="97">
        <v>0</v>
      </c>
      <c r="H128" s="97">
        <v>0</v>
      </c>
      <c r="I128" s="97">
        <v>0</v>
      </c>
      <c r="J128" s="114">
        <v>1</v>
      </c>
      <c r="K128" s="97">
        <v>1900000</v>
      </c>
      <c r="L128" s="79">
        <v>0</v>
      </c>
      <c r="M128" s="97">
        <v>0</v>
      </c>
      <c r="N128" s="95">
        <v>0</v>
      </c>
      <c r="O128" s="97">
        <v>0</v>
      </c>
      <c r="P128" s="95">
        <v>0</v>
      </c>
      <c r="Q128" s="97">
        <v>0</v>
      </c>
      <c r="R128" s="95">
        <v>0</v>
      </c>
      <c r="S128" s="97">
        <v>0</v>
      </c>
      <c r="T128" s="114">
        <v>0</v>
      </c>
      <c r="U128" s="97">
        <v>0</v>
      </c>
      <c r="V128" s="114">
        <v>1</v>
      </c>
      <c r="W128" s="97">
        <f t="shared" si="22"/>
        <v>40660</v>
      </c>
      <c r="X128" s="46"/>
    </row>
    <row r="129" spans="1:24" s="1" customFormat="1" ht="36" customHeight="1" x14ac:dyDescent="0.3">
      <c r="A129" s="92">
        <v>119</v>
      </c>
      <c r="B129" s="93" t="s">
        <v>239</v>
      </c>
      <c r="C129" s="4">
        <f>SUM('Прил.1.1 -перечень МКД'!H137)</f>
        <v>2765.1</v>
      </c>
      <c r="D129" s="3">
        <f>SUM('Прил.1.1 -перечень МКД'!I137*3.9*31+'Прил.1.1 -перечень МКД'!I137*4.13*318)</f>
        <v>3500979.84</v>
      </c>
      <c r="E129" s="98">
        <f t="shared" si="20"/>
        <v>1940660</v>
      </c>
      <c r="F129" s="97">
        <v>0</v>
      </c>
      <c r="G129" s="97">
        <v>0</v>
      </c>
      <c r="H129" s="97">
        <v>0</v>
      </c>
      <c r="I129" s="97">
        <v>0</v>
      </c>
      <c r="J129" s="114">
        <v>1</v>
      </c>
      <c r="K129" s="97">
        <v>1900000</v>
      </c>
      <c r="L129" s="79">
        <v>0</v>
      </c>
      <c r="M129" s="97">
        <v>0</v>
      </c>
      <c r="N129" s="95">
        <v>0</v>
      </c>
      <c r="O129" s="97">
        <v>0</v>
      </c>
      <c r="P129" s="95">
        <v>0</v>
      </c>
      <c r="Q129" s="97">
        <v>0</v>
      </c>
      <c r="R129" s="95">
        <v>0</v>
      </c>
      <c r="S129" s="97">
        <v>0</v>
      </c>
      <c r="T129" s="114">
        <v>0</v>
      </c>
      <c r="U129" s="97">
        <v>0</v>
      </c>
      <c r="V129" s="114">
        <v>1</v>
      </c>
      <c r="W129" s="97">
        <f t="shared" si="22"/>
        <v>40660</v>
      </c>
      <c r="X129" s="51"/>
    </row>
    <row r="130" spans="1:24" s="1" customFormat="1" ht="36" customHeight="1" x14ac:dyDescent="0.3">
      <c r="A130" s="92">
        <v>120</v>
      </c>
      <c r="B130" s="5" t="s">
        <v>197</v>
      </c>
      <c r="C130" s="4">
        <f>SUM('Прил.1.1 -перечень МКД'!H138)</f>
        <v>2745.6</v>
      </c>
      <c r="D130" s="3">
        <f>SUM('Прил.1.1 -перечень МКД'!I138*3.9*31+'Прил.1.1 -перечень МКД'!I138*4.13*318)</f>
        <v>3376200.96</v>
      </c>
      <c r="E130" s="98">
        <f t="shared" si="20"/>
        <v>3881320</v>
      </c>
      <c r="F130" s="97">
        <v>0</v>
      </c>
      <c r="G130" s="97">
        <v>0</v>
      </c>
      <c r="H130" s="97">
        <v>0</v>
      </c>
      <c r="I130" s="97">
        <v>0</v>
      </c>
      <c r="J130" s="114">
        <v>2</v>
      </c>
      <c r="K130" s="97">
        <v>3800000</v>
      </c>
      <c r="L130" s="79">
        <v>0</v>
      </c>
      <c r="M130" s="97">
        <v>0</v>
      </c>
      <c r="N130" s="95">
        <v>0</v>
      </c>
      <c r="O130" s="97">
        <v>0</v>
      </c>
      <c r="P130" s="95">
        <v>0</v>
      </c>
      <c r="Q130" s="97">
        <v>0</v>
      </c>
      <c r="R130" s="95">
        <v>0</v>
      </c>
      <c r="S130" s="97">
        <v>0</v>
      </c>
      <c r="T130" s="114">
        <v>0</v>
      </c>
      <c r="U130" s="97">
        <v>0</v>
      </c>
      <c r="V130" s="114">
        <v>2</v>
      </c>
      <c r="W130" s="97">
        <f t="shared" si="22"/>
        <v>81320</v>
      </c>
      <c r="X130" s="46"/>
    </row>
    <row r="131" spans="1:24" s="1" customFormat="1" ht="36" customHeight="1" x14ac:dyDescent="0.3">
      <c r="A131" s="92">
        <v>121</v>
      </c>
      <c r="B131" s="93" t="s">
        <v>240</v>
      </c>
      <c r="C131" s="4">
        <f>SUM('Прил.1.1 -перечень МКД'!H139)</f>
        <v>2778.7</v>
      </c>
      <c r="D131" s="3">
        <f>SUM('Прил.1.1 -перечень МКД'!I139*3.9*31+'Прил.1.1 -перечень МКД'!I139*4.13*318)</f>
        <v>3445044.48</v>
      </c>
      <c r="E131" s="98">
        <f t="shared" si="20"/>
        <v>1940660</v>
      </c>
      <c r="F131" s="97">
        <v>0</v>
      </c>
      <c r="G131" s="97">
        <v>0</v>
      </c>
      <c r="H131" s="97">
        <v>0</v>
      </c>
      <c r="I131" s="97">
        <v>0</v>
      </c>
      <c r="J131" s="114">
        <v>1</v>
      </c>
      <c r="K131" s="97">
        <v>1900000</v>
      </c>
      <c r="L131" s="79">
        <v>0</v>
      </c>
      <c r="M131" s="97">
        <v>0</v>
      </c>
      <c r="N131" s="95">
        <v>0</v>
      </c>
      <c r="O131" s="97">
        <v>0</v>
      </c>
      <c r="P131" s="95">
        <v>0</v>
      </c>
      <c r="Q131" s="97">
        <v>0</v>
      </c>
      <c r="R131" s="95">
        <v>0</v>
      </c>
      <c r="S131" s="97">
        <v>0</v>
      </c>
      <c r="T131" s="114">
        <v>0</v>
      </c>
      <c r="U131" s="97">
        <v>0</v>
      </c>
      <c r="V131" s="114">
        <v>1</v>
      </c>
      <c r="W131" s="97">
        <f t="shared" si="22"/>
        <v>40660</v>
      </c>
      <c r="X131" s="51"/>
    </row>
    <row r="132" spans="1:24" s="1" customFormat="1" ht="36" customHeight="1" x14ac:dyDescent="0.3">
      <c r="A132" s="92">
        <v>122</v>
      </c>
      <c r="B132" s="93" t="s">
        <v>319</v>
      </c>
      <c r="C132" s="4">
        <f>SUM('Прил.1.1 -перечень МКД'!H140)</f>
        <v>3680.8</v>
      </c>
      <c r="D132" s="3">
        <f>SUM('Прил.1.1 -перечень МКД'!I140*3.9*31+'Прил.1.1 -перечень МКД'!I140*4.13*318)</f>
        <v>3972844.8</v>
      </c>
      <c r="E132" s="98">
        <f t="shared" si="20"/>
        <v>3064200</v>
      </c>
      <c r="F132" s="97">
        <v>0</v>
      </c>
      <c r="G132" s="97">
        <v>0</v>
      </c>
      <c r="H132" s="97">
        <v>0</v>
      </c>
      <c r="I132" s="97">
        <v>0</v>
      </c>
      <c r="J132" s="114">
        <v>2</v>
      </c>
      <c r="K132" s="97">
        <v>3000000</v>
      </c>
      <c r="L132" s="79">
        <v>0</v>
      </c>
      <c r="M132" s="97">
        <v>0</v>
      </c>
      <c r="N132" s="95">
        <v>0</v>
      </c>
      <c r="O132" s="97">
        <v>0</v>
      </c>
      <c r="P132" s="95">
        <v>0</v>
      </c>
      <c r="Q132" s="97">
        <v>0</v>
      </c>
      <c r="R132" s="95">
        <v>0</v>
      </c>
      <c r="S132" s="97">
        <v>0</v>
      </c>
      <c r="T132" s="114">
        <v>0</v>
      </c>
      <c r="U132" s="97">
        <v>0</v>
      </c>
      <c r="V132" s="114">
        <v>2</v>
      </c>
      <c r="W132" s="97">
        <f t="shared" si="22"/>
        <v>64200</v>
      </c>
      <c r="X132" s="46"/>
    </row>
    <row r="133" spans="1:24" s="1" customFormat="1" ht="36" customHeight="1" x14ac:dyDescent="0.3">
      <c r="A133" s="92">
        <v>123</v>
      </c>
      <c r="B133" s="5" t="s">
        <v>198</v>
      </c>
      <c r="C133" s="4">
        <f>SUM('Прил.1.1 -перечень МКД'!H141)</f>
        <v>3393.2</v>
      </c>
      <c r="D133" s="3">
        <f>SUM('Прил.1.1 -перечень МКД'!I141*3.9*31+'Прил.1.1 -перечень МКД'!I141*4.13*318)</f>
        <v>4097623.68</v>
      </c>
      <c r="E133" s="98">
        <f t="shared" si="20"/>
        <v>3970181.8</v>
      </c>
      <c r="F133" s="97">
        <v>0</v>
      </c>
      <c r="G133" s="97">
        <v>0</v>
      </c>
      <c r="H133" s="97">
        <v>0</v>
      </c>
      <c r="I133" s="97">
        <v>0</v>
      </c>
      <c r="J133" s="114">
        <v>1</v>
      </c>
      <c r="K133" s="97">
        <v>1500000</v>
      </c>
      <c r="L133" s="79">
        <v>550</v>
      </c>
      <c r="M133" s="97">
        <v>2387000</v>
      </c>
      <c r="N133" s="95">
        <v>0</v>
      </c>
      <c r="O133" s="97">
        <v>0</v>
      </c>
      <c r="P133" s="95">
        <v>0</v>
      </c>
      <c r="Q133" s="97">
        <v>0</v>
      </c>
      <c r="R133" s="95">
        <v>0</v>
      </c>
      <c r="S133" s="97">
        <v>0</v>
      </c>
      <c r="T133" s="114">
        <v>0</v>
      </c>
      <c r="U133" s="97">
        <v>0</v>
      </c>
      <c r="V133" s="114">
        <v>1</v>
      </c>
      <c r="W133" s="97">
        <f t="shared" si="22"/>
        <v>83181.8</v>
      </c>
      <c r="X133" s="46"/>
    </row>
    <row r="134" spans="1:24" s="1" customFormat="1" ht="36" customHeight="1" x14ac:dyDescent="0.3">
      <c r="A134" s="92">
        <v>124</v>
      </c>
      <c r="B134" s="149" t="s">
        <v>320</v>
      </c>
      <c r="C134" s="4">
        <f>SUM('Прил.1.1 -перечень МКД'!H142)</f>
        <v>4510.8</v>
      </c>
      <c r="D134" s="3">
        <f>SUM('Прил.1.1 -перечень МКД'!I142*3.9*31+'Прил.1.1 -перечень МКД'!I142*4.13*318)</f>
        <v>5537600.6399999997</v>
      </c>
      <c r="E134" s="98">
        <f t="shared" si="20"/>
        <v>3064200</v>
      </c>
      <c r="F134" s="97">
        <v>0</v>
      </c>
      <c r="G134" s="97">
        <v>0</v>
      </c>
      <c r="H134" s="97">
        <v>0</v>
      </c>
      <c r="I134" s="97">
        <v>0</v>
      </c>
      <c r="J134" s="114">
        <v>2</v>
      </c>
      <c r="K134" s="97">
        <v>3000000</v>
      </c>
      <c r="L134" s="79">
        <v>0</v>
      </c>
      <c r="M134" s="97">
        <v>0</v>
      </c>
      <c r="N134" s="95">
        <v>0</v>
      </c>
      <c r="O134" s="97">
        <v>0</v>
      </c>
      <c r="P134" s="95">
        <v>0</v>
      </c>
      <c r="Q134" s="97">
        <v>0</v>
      </c>
      <c r="R134" s="95">
        <v>0</v>
      </c>
      <c r="S134" s="97">
        <v>0</v>
      </c>
      <c r="T134" s="114">
        <v>0</v>
      </c>
      <c r="U134" s="97">
        <v>0</v>
      </c>
      <c r="V134" s="114">
        <v>2</v>
      </c>
      <c r="W134" s="97">
        <f t="shared" si="22"/>
        <v>64200</v>
      </c>
      <c r="X134" s="46"/>
    </row>
    <row r="135" spans="1:24" s="1" customFormat="1" ht="36" customHeight="1" x14ac:dyDescent="0.3">
      <c r="A135" s="92">
        <v>125</v>
      </c>
      <c r="B135" s="93" t="s">
        <v>236</v>
      </c>
      <c r="C135" s="4">
        <f>SUM('Прил.1.1 -перечень МКД'!H143)</f>
        <v>9856</v>
      </c>
      <c r="D135" s="3">
        <f>SUM('Прил.1.1 -перечень МКД'!I143*3.9*31+'Прил.1.1 -перечень МКД'!I143*4.13*318)</f>
        <v>12565376.640000001</v>
      </c>
      <c r="E135" s="98">
        <f t="shared" si="20"/>
        <v>6128400</v>
      </c>
      <c r="F135" s="97">
        <v>0</v>
      </c>
      <c r="G135" s="97">
        <v>0</v>
      </c>
      <c r="H135" s="97">
        <v>0</v>
      </c>
      <c r="I135" s="97">
        <v>0</v>
      </c>
      <c r="J135" s="114">
        <v>4</v>
      </c>
      <c r="K135" s="97">
        <v>6000000</v>
      </c>
      <c r="L135" s="79">
        <v>0</v>
      </c>
      <c r="M135" s="97">
        <v>0</v>
      </c>
      <c r="N135" s="95">
        <v>0</v>
      </c>
      <c r="O135" s="97">
        <v>0</v>
      </c>
      <c r="P135" s="95">
        <v>0</v>
      </c>
      <c r="Q135" s="97">
        <v>0</v>
      </c>
      <c r="R135" s="95">
        <v>0</v>
      </c>
      <c r="S135" s="97">
        <v>0</v>
      </c>
      <c r="T135" s="114">
        <v>0</v>
      </c>
      <c r="U135" s="97">
        <v>0</v>
      </c>
      <c r="V135" s="114">
        <v>4</v>
      </c>
      <c r="W135" s="97">
        <f t="shared" si="22"/>
        <v>128400</v>
      </c>
      <c r="X135" s="51"/>
    </row>
    <row r="136" spans="1:24" s="1" customFormat="1" ht="36" customHeight="1" x14ac:dyDescent="0.3">
      <c r="A136" s="92">
        <v>126</v>
      </c>
      <c r="B136" s="5" t="s">
        <v>195</v>
      </c>
      <c r="C136" s="4">
        <f>SUM('Прил.1.1 -перечень МКД'!H144)</f>
        <v>34668.699999999997</v>
      </c>
      <c r="D136" s="3">
        <f>SUM('Прил.1.1 -перечень МКД'!I144*3.9*31+'Прил.1.1 -перечень МКД'!I144*4.13*318)</f>
        <v>43438826.880000003</v>
      </c>
      <c r="E136" s="98">
        <f t="shared" si="20"/>
        <v>19917300</v>
      </c>
      <c r="F136" s="97">
        <v>0</v>
      </c>
      <c r="G136" s="97">
        <v>0</v>
      </c>
      <c r="H136" s="97">
        <v>0</v>
      </c>
      <c r="I136" s="97">
        <v>0</v>
      </c>
      <c r="J136" s="114">
        <v>13</v>
      </c>
      <c r="K136" s="97">
        <v>19500000</v>
      </c>
      <c r="L136" s="79">
        <v>0</v>
      </c>
      <c r="M136" s="97">
        <v>0</v>
      </c>
      <c r="N136" s="95">
        <v>0</v>
      </c>
      <c r="O136" s="97">
        <v>0</v>
      </c>
      <c r="P136" s="95">
        <v>0</v>
      </c>
      <c r="Q136" s="97">
        <v>0</v>
      </c>
      <c r="R136" s="95">
        <v>0</v>
      </c>
      <c r="S136" s="97">
        <v>0</v>
      </c>
      <c r="T136" s="114">
        <v>0</v>
      </c>
      <c r="U136" s="97">
        <v>0</v>
      </c>
      <c r="V136" s="114">
        <v>13</v>
      </c>
      <c r="W136" s="97">
        <f t="shared" si="22"/>
        <v>417300</v>
      </c>
      <c r="X136" s="46"/>
    </row>
    <row r="137" spans="1:24" s="1" customFormat="1" ht="36" customHeight="1" x14ac:dyDescent="0.3">
      <c r="A137" s="92">
        <v>127</v>
      </c>
      <c r="B137" s="93" t="s">
        <v>237</v>
      </c>
      <c r="C137" s="4">
        <f>SUM('Прил.1.1 -перечень МКД'!H145)</f>
        <v>5773.3</v>
      </c>
      <c r="D137" s="3">
        <f>SUM('Прил.1.1 -перечень МКД'!I145*3.9*31+'Прил.1.1 -перечень МКД'!I145*4.13*318)</f>
        <v>7307452.7999999998</v>
      </c>
      <c r="E137" s="98">
        <f t="shared" si="20"/>
        <v>4596300</v>
      </c>
      <c r="F137" s="97">
        <v>0</v>
      </c>
      <c r="G137" s="97">
        <v>0</v>
      </c>
      <c r="H137" s="97">
        <v>0</v>
      </c>
      <c r="I137" s="97">
        <v>0</v>
      </c>
      <c r="J137" s="114">
        <v>3</v>
      </c>
      <c r="K137" s="97">
        <v>4500000</v>
      </c>
      <c r="L137" s="79">
        <v>0</v>
      </c>
      <c r="M137" s="97">
        <v>0</v>
      </c>
      <c r="N137" s="95">
        <v>0</v>
      </c>
      <c r="O137" s="97">
        <v>0</v>
      </c>
      <c r="P137" s="95">
        <v>0</v>
      </c>
      <c r="Q137" s="97">
        <v>0</v>
      </c>
      <c r="R137" s="95">
        <v>0</v>
      </c>
      <c r="S137" s="97">
        <v>0</v>
      </c>
      <c r="T137" s="114">
        <v>0</v>
      </c>
      <c r="U137" s="97">
        <v>0</v>
      </c>
      <c r="V137" s="114">
        <v>3</v>
      </c>
      <c r="W137" s="97">
        <f t="shared" si="22"/>
        <v>96300</v>
      </c>
      <c r="X137" s="51"/>
    </row>
    <row r="138" spans="1:24" s="1" customFormat="1" ht="36" customHeight="1" x14ac:dyDescent="0.3">
      <c r="A138" s="92">
        <v>128</v>
      </c>
      <c r="B138" s="5" t="s">
        <v>199</v>
      </c>
      <c r="C138" s="4">
        <f>SUM('Прил.1.1 -перечень МКД'!H146)</f>
        <v>41275.800000000003</v>
      </c>
      <c r="D138" s="3">
        <f>SUM('Прил.1.1 -перечень МКД'!I146*3.9*31+'Прил.1.1 -перечень МКД'!I146*4.13*318)</f>
        <v>51410332.799999997</v>
      </c>
      <c r="E138" s="98">
        <f t="shared" si="20"/>
        <v>7660500</v>
      </c>
      <c r="F138" s="97">
        <v>0</v>
      </c>
      <c r="G138" s="97">
        <v>0</v>
      </c>
      <c r="H138" s="97">
        <v>0</v>
      </c>
      <c r="I138" s="97">
        <v>0</v>
      </c>
      <c r="J138" s="114">
        <v>5</v>
      </c>
      <c r="K138" s="97">
        <v>7500000</v>
      </c>
      <c r="L138" s="79">
        <v>0</v>
      </c>
      <c r="M138" s="97">
        <v>0</v>
      </c>
      <c r="N138" s="95">
        <v>0</v>
      </c>
      <c r="O138" s="97">
        <v>0</v>
      </c>
      <c r="P138" s="95">
        <v>0</v>
      </c>
      <c r="Q138" s="97">
        <v>0</v>
      </c>
      <c r="R138" s="95">
        <v>0</v>
      </c>
      <c r="S138" s="97">
        <v>0</v>
      </c>
      <c r="T138" s="114">
        <v>0</v>
      </c>
      <c r="U138" s="97">
        <v>0</v>
      </c>
      <c r="V138" s="114">
        <v>5</v>
      </c>
      <c r="W138" s="97">
        <f t="shared" si="22"/>
        <v>160500</v>
      </c>
      <c r="X138" s="46"/>
    </row>
    <row r="139" spans="1:24" s="1" customFormat="1" ht="36" customHeight="1" x14ac:dyDescent="0.3">
      <c r="A139" s="92">
        <v>129</v>
      </c>
      <c r="B139" s="5" t="s">
        <v>200</v>
      </c>
      <c r="C139" s="4">
        <f>SUM('Прил.1.1 -перечень МКД'!H147)</f>
        <v>4996.5</v>
      </c>
      <c r="D139" s="3">
        <f>SUM('Прил.1.1 -перечень МКД'!I147*3.9*31+'Прил.1.1 -перечень МКД'!I147*4.13*318)</f>
        <v>6154323.8399999999</v>
      </c>
      <c r="E139" s="98">
        <f t="shared" si="20"/>
        <v>3064200</v>
      </c>
      <c r="F139" s="97">
        <v>0</v>
      </c>
      <c r="G139" s="97">
        <v>0</v>
      </c>
      <c r="H139" s="97">
        <v>0</v>
      </c>
      <c r="I139" s="97">
        <v>0</v>
      </c>
      <c r="J139" s="114">
        <v>2</v>
      </c>
      <c r="K139" s="97">
        <v>3000000</v>
      </c>
      <c r="L139" s="79">
        <v>0</v>
      </c>
      <c r="M139" s="97">
        <v>0</v>
      </c>
      <c r="N139" s="95">
        <v>0</v>
      </c>
      <c r="O139" s="97">
        <v>0</v>
      </c>
      <c r="P139" s="95">
        <v>0</v>
      </c>
      <c r="Q139" s="97">
        <v>0</v>
      </c>
      <c r="R139" s="95">
        <v>0</v>
      </c>
      <c r="S139" s="97">
        <v>0</v>
      </c>
      <c r="T139" s="114">
        <v>0</v>
      </c>
      <c r="U139" s="97">
        <v>0</v>
      </c>
      <c r="V139" s="114">
        <v>2</v>
      </c>
      <c r="W139" s="97">
        <f t="shared" si="22"/>
        <v>64200</v>
      </c>
      <c r="X139" s="46"/>
    </row>
    <row r="140" spans="1:24" s="1" customFormat="1" ht="36" customHeight="1" x14ac:dyDescent="0.3">
      <c r="A140" s="92">
        <v>130</v>
      </c>
      <c r="B140" s="93" t="s">
        <v>241</v>
      </c>
      <c r="C140" s="4">
        <f>SUM('Прил.1.1 -перечень МКД'!H148)</f>
        <v>17515.099999999999</v>
      </c>
      <c r="D140" s="3">
        <f>SUM('Прил.1.1 -перечень МКД'!I148*3.9*31+'Прил.1.1 -перечень МКД'!I148*4.13*318)</f>
        <v>21887936.640000001</v>
      </c>
      <c r="E140" s="98">
        <f t="shared" ref="E140:E178" si="23">F140+G140+H140+I140+K140+M140+O140+Q140+S140+U140+W140</f>
        <v>12256800</v>
      </c>
      <c r="F140" s="97">
        <v>0</v>
      </c>
      <c r="G140" s="97">
        <v>0</v>
      </c>
      <c r="H140" s="97">
        <v>0</v>
      </c>
      <c r="I140" s="97">
        <v>0</v>
      </c>
      <c r="J140" s="114">
        <v>8</v>
      </c>
      <c r="K140" s="97">
        <v>12000000</v>
      </c>
      <c r="L140" s="79">
        <v>0</v>
      </c>
      <c r="M140" s="97">
        <v>0</v>
      </c>
      <c r="N140" s="95">
        <v>0</v>
      </c>
      <c r="O140" s="97">
        <v>0</v>
      </c>
      <c r="P140" s="95">
        <v>0</v>
      </c>
      <c r="Q140" s="97">
        <v>0</v>
      </c>
      <c r="R140" s="95">
        <v>0</v>
      </c>
      <c r="S140" s="97">
        <v>0</v>
      </c>
      <c r="T140" s="114">
        <v>0</v>
      </c>
      <c r="U140" s="97">
        <v>0</v>
      </c>
      <c r="V140" s="114">
        <v>8</v>
      </c>
      <c r="W140" s="97">
        <f t="shared" si="22"/>
        <v>256800</v>
      </c>
      <c r="X140" s="51"/>
    </row>
    <row r="141" spans="1:24" s="1" customFormat="1" ht="36" customHeight="1" x14ac:dyDescent="0.3">
      <c r="A141" s="92">
        <v>131</v>
      </c>
      <c r="B141" s="93" t="s">
        <v>242</v>
      </c>
      <c r="C141" s="4">
        <f>SUM('Прил.1.1 -перечень МКД'!H149)</f>
        <v>4794</v>
      </c>
      <c r="D141" s="3">
        <f>SUM('Прил.1.1 -перечень МКД'!I149*3.9*31+'Прил.1.1 -перечень МКД'!I149*4.13*318)</f>
        <v>5999425.9199999999</v>
      </c>
      <c r="E141" s="98">
        <f t="shared" si="23"/>
        <v>3064200</v>
      </c>
      <c r="F141" s="97">
        <v>0</v>
      </c>
      <c r="G141" s="97">
        <v>0</v>
      </c>
      <c r="H141" s="97">
        <v>0</v>
      </c>
      <c r="I141" s="97">
        <v>0</v>
      </c>
      <c r="J141" s="114">
        <v>2</v>
      </c>
      <c r="K141" s="97">
        <v>3000000</v>
      </c>
      <c r="L141" s="79">
        <v>0</v>
      </c>
      <c r="M141" s="97">
        <v>0</v>
      </c>
      <c r="N141" s="95">
        <v>0</v>
      </c>
      <c r="O141" s="97">
        <v>0</v>
      </c>
      <c r="P141" s="95">
        <v>0</v>
      </c>
      <c r="Q141" s="97">
        <v>0</v>
      </c>
      <c r="R141" s="95">
        <v>0</v>
      </c>
      <c r="S141" s="97">
        <v>0</v>
      </c>
      <c r="T141" s="114">
        <v>0</v>
      </c>
      <c r="U141" s="97">
        <v>0</v>
      </c>
      <c r="V141" s="114">
        <v>2</v>
      </c>
      <c r="W141" s="97">
        <f t="shared" si="22"/>
        <v>64200</v>
      </c>
      <c r="X141" s="51"/>
    </row>
    <row r="142" spans="1:24" s="1" customFormat="1" ht="36" customHeight="1" x14ac:dyDescent="0.3">
      <c r="A142" s="92">
        <v>132</v>
      </c>
      <c r="B142" s="93" t="s">
        <v>243</v>
      </c>
      <c r="C142" s="4">
        <f>SUM('Прил.1.1 -перечень МКД'!H150)</f>
        <v>2465.3000000000002</v>
      </c>
      <c r="D142" s="3">
        <f>SUM('Прил.1.1 -перечень МКД'!I150*3.9*31+'Прил.1.1 -перечень МКД'!I150*4.13*318)</f>
        <v>3079313.28</v>
      </c>
      <c r="E142" s="98">
        <f t="shared" si="23"/>
        <v>1532100</v>
      </c>
      <c r="F142" s="97">
        <v>0</v>
      </c>
      <c r="G142" s="97">
        <v>0</v>
      </c>
      <c r="H142" s="97">
        <v>0</v>
      </c>
      <c r="I142" s="97">
        <v>0</v>
      </c>
      <c r="J142" s="114">
        <v>1</v>
      </c>
      <c r="K142" s="97">
        <v>1500000</v>
      </c>
      <c r="L142" s="79">
        <v>0</v>
      </c>
      <c r="M142" s="97">
        <v>0</v>
      </c>
      <c r="N142" s="95">
        <v>0</v>
      </c>
      <c r="O142" s="97">
        <v>0</v>
      </c>
      <c r="P142" s="95">
        <v>0</v>
      </c>
      <c r="Q142" s="97">
        <v>0</v>
      </c>
      <c r="R142" s="95">
        <v>0</v>
      </c>
      <c r="S142" s="97">
        <v>0</v>
      </c>
      <c r="T142" s="114">
        <v>0</v>
      </c>
      <c r="U142" s="97">
        <v>0</v>
      </c>
      <c r="V142" s="114">
        <v>1</v>
      </c>
      <c r="W142" s="97">
        <f t="shared" si="22"/>
        <v>32100</v>
      </c>
      <c r="X142" s="51"/>
    </row>
    <row r="143" spans="1:24" s="1" customFormat="1" ht="36" customHeight="1" x14ac:dyDescent="0.3">
      <c r="A143" s="92">
        <v>133</v>
      </c>
      <c r="B143" s="5" t="s">
        <v>201</v>
      </c>
      <c r="C143" s="4">
        <f>SUM('Прил.1.1 -перечень МКД'!H151)</f>
        <v>4982.5</v>
      </c>
      <c r="D143" s="3">
        <f>SUM('Прил.1.1 -перечень МКД'!I151*3.9*31+'Прил.1.1 -перечень МКД'!I151*4.13*318)</f>
        <v>6132810.2400000002</v>
      </c>
      <c r="E143" s="98">
        <f t="shared" si="23"/>
        <v>3064200</v>
      </c>
      <c r="F143" s="97">
        <v>0</v>
      </c>
      <c r="G143" s="97">
        <v>0</v>
      </c>
      <c r="H143" s="97">
        <v>0</v>
      </c>
      <c r="I143" s="97">
        <v>0</v>
      </c>
      <c r="J143" s="114">
        <v>2</v>
      </c>
      <c r="K143" s="97">
        <v>3000000</v>
      </c>
      <c r="L143" s="79">
        <v>0</v>
      </c>
      <c r="M143" s="97">
        <v>0</v>
      </c>
      <c r="N143" s="95">
        <v>0</v>
      </c>
      <c r="O143" s="97">
        <v>0</v>
      </c>
      <c r="P143" s="95">
        <v>0</v>
      </c>
      <c r="Q143" s="97">
        <v>0</v>
      </c>
      <c r="R143" s="95">
        <v>0</v>
      </c>
      <c r="S143" s="97">
        <v>0</v>
      </c>
      <c r="T143" s="114">
        <v>0</v>
      </c>
      <c r="U143" s="97">
        <v>0</v>
      </c>
      <c r="V143" s="114">
        <v>2</v>
      </c>
      <c r="W143" s="97">
        <f t="shared" si="22"/>
        <v>64200</v>
      </c>
      <c r="X143" s="46"/>
    </row>
    <row r="144" spans="1:24" s="1" customFormat="1" ht="36" customHeight="1" x14ac:dyDescent="0.3">
      <c r="A144" s="92">
        <v>134</v>
      </c>
      <c r="B144" s="5" t="s">
        <v>202</v>
      </c>
      <c r="C144" s="4">
        <f>SUM('Прил.1.1 -перечень МКД'!H152)</f>
        <v>13007.4</v>
      </c>
      <c r="D144" s="3">
        <f>SUM('Прил.1.1 -перечень МКД'!I152*3.9*31+'Прил.1.1 -перечень МКД'!I152*4.13*318)</f>
        <v>16615670.4</v>
      </c>
      <c r="E144" s="98">
        <f t="shared" si="23"/>
        <v>3064200</v>
      </c>
      <c r="F144" s="97">
        <v>0</v>
      </c>
      <c r="G144" s="97">
        <v>0</v>
      </c>
      <c r="H144" s="97">
        <v>0</v>
      </c>
      <c r="I144" s="97">
        <v>0</v>
      </c>
      <c r="J144" s="114">
        <v>2</v>
      </c>
      <c r="K144" s="97">
        <v>3000000</v>
      </c>
      <c r="L144" s="79">
        <v>0</v>
      </c>
      <c r="M144" s="97">
        <v>0</v>
      </c>
      <c r="N144" s="95">
        <v>0</v>
      </c>
      <c r="O144" s="97">
        <v>0</v>
      </c>
      <c r="P144" s="95">
        <v>0</v>
      </c>
      <c r="Q144" s="97">
        <v>0</v>
      </c>
      <c r="R144" s="95">
        <v>0</v>
      </c>
      <c r="S144" s="97">
        <v>0</v>
      </c>
      <c r="T144" s="114">
        <v>0</v>
      </c>
      <c r="U144" s="97">
        <v>0</v>
      </c>
      <c r="V144" s="114">
        <v>2</v>
      </c>
      <c r="W144" s="97">
        <f t="shared" si="22"/>
        <v>64200</v>
      </c>
      <c r="X144" s="47" t="e">
        <f>K144*#REF!/#REF!</f>
        <v>#REF!</v>
      </c>
    </row>
    <row r="145" spans="1:24" s="1" customFormat="1" ht="36" customHeight="1" x14ac:dyDescent="0.3">
      <c r="A145" s="92">
        <v>135</v>
      </c>
      <c r="B145" s="5" t="s">
        <v>203</v>
      </c>
      <c r="C145" s="4">
        <f>SUM('Прил.1.1 -перечень МКД'!H153)</f>
        <v>10042.6</v>
      </c>
      <c r="D145" s="3">
        <f>SUM('Прил.1.1 -перечень МКД'!I153*3.9*31+'Прил.1.1 -перечень МКД'!I153*4.13*318)</f>
        <v>12427689.6</v>
      </c>
      <c r="E145" s="98">
        <f t="shared" si="23"/>
        <v>6128400</v>
      </c>
      <c r="F145" s="97">
        <v>0</v>
      </c>
      <c r="G145" s="97">
        <v>0</v>
      </c>
      <c r="H145" s="97">
        <v>0</v>
      </c>
      <c r="I145" s="97">
        <v>0</v>
      </c>
      <c r="J145" s="114">
        <v>4</v>
      </c>
      <c r="K145" s="97">
        <v>6000000</v>
      </c>
      <c r="L145" s="79">
        <v>0</v>
      </c>
      <c r="M145" s="97">
        <v>0</v>
      </c>
      <c r="N145" s="95">
        <v>0</v>
      </c>
      <c r="O145" s="97">
        <v>0</v>
      </c>
      <c r="P145" s="95">
        <v>0</v>
      </c>
      <c r="Q145" s="97">
        <v>0</v>
      </c>
      <c r="R145" s="95">
        <v>0</v>
      </c>
      <c r="S145" s="97">
        <v>0</v>
      </c>
      <c r="T145" s="114">
        <v>0</v>
      </c>
      <c r="U145" s="97">
        <v>0</v>
      </c>
      <c r="V145" s="114">
        <v>4</v>
      </c>
      <c r="W145" s="97">
        <f t="shared" si="22"/>
        <v>128400</v>
      </c>
      <c r="X145" s="47" t="e">
        <f>K145*#REF!/#REF!</f>
        <v>#REF!</v>
      </c>
    </row>
    <row r="146" spans="1:24" s="1" customFormat="1" ht="36" customHeight="1" x14ac:dyDescent="0.3">
      <c r="A146" s="92">
        <v>136</v>
      </c>
      <c r="B146" s="93" t="s">
        <v>246</v>
      </c>
      <c r="C146" s="4">
        <f>SUM('Прил.1.1 -перечень МКД'!H154)</f>
        <v>12409.4</v>
      </c>
      <c r="D146" s="3">
        <f>SUM('Прил.1.1 -перечень МКД'!I154*3.9*31+'Прил.1.1 -перечень МКД'!I154*4.13*318)</f>
        <v>16280058.24</v>
      </c>
      <c r="E146" s="98">
        <f t="shared" si="23"/>
        <v>7660500</v>
      </c>
      <c r="F146" s="97">
        <v>0</v>
      </c>
      <c r="G146" s="97">
        <v>0</v>
      </c>
      <c r="H146" s="97">
        <v>0</v>
      </c>
      <c r="I146" s="97">
        <v>0</v>
      </c>
      <c r="J146" s="114">
        <v>5</v>
      </c>
      <c r="K146" s="97">
        <v>7500000</v>
      </c>
      <c r="L146" s="79">
        <v>0</v>
      </c>
      <c r="M146" s="97">
        <v>0</v>
      </c>
      <c r="N146" s="95">
        <v>0</v>
      </c>
      <c r="O146" s="97">
        <v>0</v>
      </c>
      <c r="P146" s="95">
        <v>0</v>
      </c>
      <c r="Q146" s="97">
        <v>0</v>
      </c>
      <c r="R146" s="95">
        <v>0</v>
      </c>
      <c r="S146" s="97">
        <v>0</v>
      </c>
      <c r="T146" s="114">
        <v>0</v>
      </c>
      <c r="U146" s="97">
        <v>0</v>
      </c>
      <c r="V146" s="114">
        <v>5</v>
      </c>
      <c r="W146" s="97">
        <f t="shared" si="22"/>
        <v>160500</v>
      </c>
      <c r="X146" s="51"/>
    </row>
    <row r="147" spans="1:24" s="1" customFormat="1" ht="36" customHeight="1" x14ac:dyDescent="0.3">
      <c r="A147" s="92">
        <v>137</v>
      </c>
      <c r="B147" s="93" t="s">
        <v>247</v>
      </c>
      <c r="C147" s="4">
        <f>SUM('Прил.1.1 -перечень МКД'!H155)</f>
        <v>17934.400000000001</v>
      </c>
      <c r="D147" s="3">
        <f>SUM('Прил.1.1 -перечень МКД'!I155*3.9*31+'Прил.1.1 -перечень МКД'!I155*4.13*318)</f>
        <v>23022420.48</v>
      </c>
      <c r="E147" s="98">
        <f t="shared" si="23"/>
        <v>10724700</v>
      </c>
      <c r="F147" s="97">
        <v>0</v>
      </c>
      <c r="G147" s="97">
        <v>0</v>
      </c>
      <c r="H147" s="97">
        <v>0</v>
      </c>
      <c r="I147" s="97">
        <v>0</v>
      </c>
      <c r="J147" s="114">
        <v>7</v>
      </c>
      <c r="K147" s="97">
        <v>10500000</v>
      </c>
      <c r="L147" s="79">
        <v>0</v>
      </c>
      <c r="M147" s="97">
        <v>0</v>
      </c>
      <c r="N147" s="95">
        <v>0</v>
      </c>
      <c r="O147" s="97">
        <v>0</v>
      </c>
      <c r="P147" s="95">
        <v>0</v>
      </c>
      <c r="Q147" s="97">
        <v>0</v>
      </c>
      <c r="R147" s="95">
        <v>0</v>
      </c>
      <c r="S147" s="97">
        <v>0</v>
      </c>
      <c r="T147" s="114">
        <v>0</v>
      </c>
      <c r="U147" s="97">
        <v>0</v>
      </c>
      <c r="V147" s="114">
        <v>7</v>
      </c>
      <c r="W147" s="97">
        <f t="shared" si="22"/>
        <v>224700</v>
      </c>
      <c r="X147" s="51"/>
    </row>
    <row r="148" spans="1:24" s="1" customFormat="1" ht="36" customHeight="1" x14ac:dyDescent="0.3">
      <c r="A148" s="92">
        <v>138</v>
      </c>
      <c r="B148" s="5" t="s">
        <v>307</v>
      </c>
      <c r="C148" s="4">
        <f>SUM('Прил.1.1 -перечень МКД'!H156)</f>
        <v>13544.4</v>
      </c>
      <c r="D148" s="3">
        <f>SUM('Прил.1.1 -перечень МКД'!I156*3.9*31+'Прил.1.1 -перечень МКД'!I156*4.13*318)</f>
        <v>17503464.960000001</v>
      </c>
      <c r="E148" s="98">
        <f t="shared" si="23"/>
        <v>6128400</v>
      </c>
      <c r="F148" s="97">
        <v>0</v>
      </c>
      <c r="G148" s="97">
        <v>0</v>
      </c>
      <c r="H148" s="97">
        <v>0</v>
      </c>
      <c r="I148" s="97">
        <v>0</v>
      </c>
      <c r="J148" s="114">
        <v>4</v>
      </c>
      <c r="K148" s="97">
        <v>6000000</v>
      </c>
      <c r="L148" s="79">
        <v>0</v>
      </c>
      <c r="M148" s="97">
        <v>0</v>
      </c>
      <c r="N148" s="95">
        <v>0</v>
      </c>
      <c r="O148" s="97">
        <v>0</v>
      </c>
      <c r="P148" s="95">
        <v>0</v>
      </c>
      <c r="Q148" s="97">
        <v>0</v>
      </c>
      <c r="R148" s="95">
        <v>0</v>
      </c>
      <c r="S148" s="97">
        <v>0</v>
      </c>
      <c r="T148" s="114">
        <v>0</v>
      </c>
      <c r="U148" s="97">
        <v>0</v>
      </c>
      <c r="V148" s="114">
        <v>4</v>
      </c>
      <c r="W148" s="97">
        <f t="shared" si="22"/>
        <v>128400</v>
      </c>
      <c r="X148" s="46"/>
    </row>
    <row r="149" spans="1:24" s="1" customFormat="1" ht="36" customHeight="1" x14ac:dyDescent="0.3">
      <c r="A149" s="92">
        <v>139</v>
      </c>
      <c r="B149" s="5" t="s">
        <v>281</v>
      </c>
      <c r="C149" s="4">
        <f>SUM('Прил.1.1 -перечень МКД'!H157)</f>
        <v>9932.7000000000007</v>
      </c>
      <c r="D149" s="3">
        <f>SUM('Прил.1.1 -перечень МКД'!I157*3.9*31+'Прил.1.1 -перечень МКД'!I157*4.13*318)</f>
        <v>13018596.48</v>
      </c>
      <c r="E149" s="98">
        <f t="shared" si="23"/>
        <v>6128400</v>
      </c>
      <c r="F149" s="98">
        <v>0</v>
      </c>
      <c r="G149" s="98">
        <v>0</v>
      </c>
      <c r="H149" s="98">
        <v>0</v>
      </c>
      <c r="I149" s="98">
        <v>0</v>
      </c>
      <c r="J149" s="83">
        <v>4</v>
      </c>
      <c r="K149" s="97">
        <v>6000000</v>
      </c>
      <c r="L149" s="79">
        <v>0</v>
      </c>
      <c r="M149" s="97">
        <v>0</v>
      </c>
      <c r="N149" s="108">
        <v>0</v>
      </c>
      <c r="O149" s="97">
        <v>0</v>
      </c>
      <c r="P149" s="95">
        <v>0</v>
      </c>
      <c r="Q149" s="97">
        <v>0</v>
      </c>
      <c r="R149" s="95">
        <v>0</v>
      </c>
      <c r="S149" s="97">
        <v>0</v>
      </c>
      <c r="T149" s="114">
        <v>0</v>
      </c>
      <c r="U149" s="98">
        <v>0</v>
      </c>
      <c r="V149" s="83">
        <v>4</v>
      </c>
      <c r="W149" s="97">
        <f t="shared" si="22"/>
        <v>128400</v>
      </c>
      <c r="X149" s="46"/>
    </row>
    <row r="150" spans="1:24" s="1" customFormat="1" ht="36" customHeight="1" x14ac:dyDescent="0.3">
      <c r="A150" s="92">
        <v>140</v>
      </c>
      <c r="B150" s="5" t="s">
        <v>282</v>
      </c>
      <c r="C150" s="4">
        <f>SUM('Прил.1.1 -перечень МКД'!H158)</f>
        <v>7758.1</v>
      </c>
      <c r="D150" s="3">
        <f>SUM('Прил.1.1 -перечень МКД'!I158*3.9*31+'Прил.1.1 -перечень МКД'!I158*4.13*318)</f>
        <v>10221828.48</v>
      </c>
      <c r="E150" s="98">
        <f t="shared" si="23"/>
        <v>4596300</v>
      </c>
      <c r="F150" s="98">
        <v>0</v>
      </c>
      <c r="G150" s="98">
        <v>0</v>
      </c>
      <c r="H150" s="98">
        <v>0</v>
      </c>
      <c r="I150" s="98">
        <v>0</v>
      </c>
      <c r="J150" s="83">
        <v>3</v>
      </c>
      <c r="K150" s="97">
        <v>4500000</v>
      </c>
      <c r="L150" s="79">
        <v>0</v>
      </c>
      <c r="M150" s="97">
        <v>0</v>
      </c>
      <c r="N150" s="108">
        <v>0</v>
      </c>
      <c r="O150" s="97">
        <v>0</v>
      </c>
      <c r="P150" s="95">
        <v>0</v>
      </c>
      <c r="Q150" s="97">
        <v>0</v>
      </c>
      <c r="R150" s="95">
        <v>0</v>
      </c>
      <c r="S150" s="97">
        <v>0</v>
      </c>
      <c r="T150" s="114">
        <v>0</v>
      </c>
      <c r="U150" s="98">
        <v>0</v>
      </c>
      <c r="V150" s="83">
        <v>3</v>
      </c>
      <c r="W150" s="97">
        <f t="shared" si="22"/>
        <v>96300</v>
      </c>
      <c r="X150" s="46"/>
    </row>
    <row r="151" spans="1:24" s="1" customFormat="1" ht="36" customHeight="1" x14ac:dyDescent="0.3">
      <c r="A151" s="92">
        <v>141</v>
      </c>
      <c r="B151" s="93" t="s">
        <v>321</v>
      </c>
      <c r="C151" s="4">
        <f>SUM('Прил.1.1 -перечень МКД'!H159)</f>
        <v>13421.9</v>
      </c>
      <c r="D151" s="3">
        <f>SUM('Прил.1.1 -перечень МКД'!I159*3.9*31+'Прил.1.1 -перечень МКД'!I159*4.13*318)</f>
        <v>16753357.439999999</v>
      </c>
      <c r="E151" s="98">
        <f t="shared" si="23"/>
        <v>9192600</v>
      </c>
      <c r="F151" s="97">
        <v>0</v>
      </c>
      <c r="G151" s="97">
        <v>0</v>
      </c>
      <c r="H151" s="97">
        <v>0</v>
      </c>
      <c r="I151" s="97">
        <v>0</v>
      </c>
      <c r="J151" s="114">
        <v>6</v>
      </c>
      <c r="K151" s="97">
        <f>J151*1500000</f>
        <v>9000000</v>
      </c>
      <c r="L151" s="79">
        <v>0</v>
      </c>
      <c r="M151" s="97">
        <v>0</v>
      </c>
      <c r="N151" s="95">
        <v>0</v>
      </c>
      <c r="O151" s="97">
        <v>0</v>
      </c>
      <c r="P151" s="95">
        <v>0</v>
      </c>
      <c r="Q151" s="97">
        <v>0</v>
      </c>
      <c r="R151" s="95">
        <v>0</v>
      </c>
      <c r="S151" s="97">
        <v>0</v>
      </c>
      <c r="T151" s="114">
        <v>0</v>
      </c>
      <c r="U151" s="97">
        <v>0</v>
      </c>
      <c r="V151" s="114">
        <v>6</v>
      </c>
      <c r="W151" s="97">
        <f t="shared" si="22"/>
        <v>192600</v>
      </c>
      <c r="X151" s="46"/>
    </row>
    <row r="152" spans="1:24" s="1" customFormat="1" ht="36" customHeight="1" x14ac:dyDescent="0.3">
      <c r="A152" s="92">
        <v>142</v>
      </c>
      <c r="B152" s="93" t="s">
        <v>248</v>
      </c>
      <c r="C152" s="4">
        <f>SUM('Прил.1.1 -перечень МКД'!H160)</f>
        <v>4725.6000000000004</v>
      </c>
      <c r="D152" s="3">
        <f>SUM('Прил.1.1 -перечень МКД'!I160*3.9*31+'Прил.1.1 -перечень МКД'!I160*4.13*318)</f>
        <v>6081177.5999999996</v>
      </c>
      <c r="E152" s="98">
        <f t="shared" si="23"/>
        <v>3064200</v>
      </c>
      <c r="F152" s="97">
        <v>0</v>
      </c>
      <c r="G152" s="97">
        <v>0</v>
      </c>
      <c r="H152" s="97">
        <v>0</v>
      </c>
      <c r="I152" s="97">
        <v>0</v>
      </c>
      <c r="J152" s="114">
        <v>2</v>
      </c>
      <c r="K152" s="97">
        <v>3000000</v>
      </c>
      <c r="L152" s="79">
        <v>0</v>
      </c>
      <c r="M152" s="97">
        <v>0</v>
      </c>
      <c r="N152" s="95">
        <v>0</v>
      </c>
      <c r="O152" s="97">
        <v>0</v>
      </c>
      <c r="P152" s="95">
        <v>0</v>
      </c>
      <c r="Q152" s="97">
        <v>0</v>
      </c>
      <c r="R152" s="95">
        <v>0</v>
      </c>
      <c r="S152" s="97">
        <v>0</v>
      </c>
      <c r="T152" s="114">
        <v>0</v>
      </c>
      <c r="U152" s="97">
        <v>0</v>
      </c>
      <c r="V152" s="114">
        <v>2</v>
      </c>
      <c r="W152" s="97">
        <f t="shared" si="22"/>
        <v>64200</v>
      </c>
      <c r="X152" s="51"/>
    </row>
    <row r="153" spans="1:24" s="1" customFormat="1" ht="36" customHeight="1" x14ac:dyDescent="0.3">
      <c r="A153" s="92">
        <v>143</v>
      </c>
      <c r="B153" s="5" t="s">
        <v>283</v>
      </c>
      <c r="C153" s="4">
        <f>SUM('Прил.1.1 -перечень МКД'!H161)</f>
        <v>9818.7999999999993</v>
      </c>
      <c r="D153" s="3">
        <f>SUM('Прил.1.1 -перечень МКД'!I161*3.9*31+'Прил.1.1 -перечень МКД'!I161*4.13*318)</f>
        <v>12900988.800000001</v>
      </c>
      <c r="E153" s="98">
        <f t="shared" si="23"/>
        <v>6128400</v>
      </c>
      <c r="F153" s="98">
        <v>0</v>
      </c>
      <c r="G153" s="98">
        <v>0</v>
      </c>
      <c r="H153" s="98">
        <v>0</v>
      </c>
      <c r="I153" s="98">
        <v>0</v>
      </c>
      <c r="J153" s="83">
        <v>4</v>
      </c>
      <c r="K153" s="97">
        <v>6000000</v>
      </c>
      <c r="L153" s="79">
        <v>0</v>
      </c>
      <c r="M153" s="97">
        <v>0</v>
      </c>
      <c r="N153" s="108">
        <v>0</v>
      </c>
      <c r="O153" s="97">
        <v>0</v>
      </c>
      <c r="P153" s="95">
        <v>0</v>
      </c>
      <c r="Q153" s="97">
        <v>0</v>
      </c>
      <c r="R153" s="95">
        <v>0</v>
      </c>
      <c r="S153" s="97">
        <v>0</v>
      </c>
      <c r="T153" s="114">
        <v>0</v>
      </c>
      <c r="U153" s="98">
        <v>0</v>
      </c>
      <c r="V153" s="83">
        <v>4</v>
      </c>
      <c r="W153" s="97">
        <f t="shared" si="22"/>
        <v>128400</v>
      </c>
      <c r="X153" s="46"/>
    </row>
    <row r="154" spans="1:24" s="1" customFormat="1" ht="36" customHeight="1" x14ac:dyDescent="0.3">
      <c r="A154" s="92">
        <v>144</v>
      </c>
      <c r="B154" s="5" t="s">
        <v>284</v>
      </c>
      <c r="C154" s="4">
        <f>SUM('Прил.1.1 -перечень МКД'!H162)</f>
        <v>4730</v>
      </c>
      <c r="D154" s="3">
        <f>SUM('Прил.1.1 -перечень МКД'!I162*3.9*31+'Прил.1.1 -перечень МКД'!I162*4.13*318)</f>
        <v>6174403.2000000002</v>
      </c>
      <c r="E154" s="98">
        <f t="shared" si="23"/>
        <v>3064200</v>
      </c>
      <c r="F154" s="98">
        <v>0</v>
      </c>
      <c r="G154" s="98">
        <v>0</v>
      </c>
      <c r="H154" s="98">
        <v>0</v>
      </c>
      <c r="I154" s="98">
        <v>0</v>
      </c>
      <c r="J154" s="83">
        <v>2</v>
      </c>
      <c r="K154" s="97">
        <v>3000000</v>
      </c>
      <c r="L154" s="79">
        <v>0</v>
      </c>
      <c r="M154" s="97">
        <v>0</v>
      </c>
      <c r="N154" s="108">
        <v>0</v>
      </c>
      <c r="O154" s="97">
        <v>0</v>
      </c>
      <c r="P154" s="95">
        <v>0</v>
      </c>
      <c r="Q154" s="97">
        <v>0</v>
      </c>
      <c r="R154" s="95">
        <v>0</v>
      </c>
      <c r="S154" s="97">
        <v>0</v>
      </c>
      <c r="T154" s="114">
        <v>0</v>
      </c>
      <c r="U154" s="98">
        <v>0</v>
      </c>
      <c r="V154" s="83">
        <v>2</v>
      </c>
      <c r="W154" s="97">
        <f t="shared" ref="W154:W178" si="24">(F154+G154+H154+I154+K154+M154+O154+Q154+S154)*0.0214</f>
        <v>64200</v>
      </c>
      <c r="X154" s="46"/>
    </row>
    <row r="155" spans="1:24" s="1" customFormat="1" ht="36" customHeight="1" x14ac:dyDescent="0.3">
      <c r="A155" s="92">
        <v>145</v>
      </c>
      <c r="B155" s="93" t="s">
        <v>244</v>
      </c>
      <c r="C155" s="4">
        <f>SUM('Прил.1.1 -перечень МКД'!H163)</f>
        <v>16536</v>
      </c>
      <c r="D155" s="3">
        <f>SUM('Прил.1.1 -перечень МКД'!I163*3.9*31+'Прил.1.1 -перечень МКД'!I163*4.13*318)</f>
        <v>21484915.199999999</v>
      </c>
      <c r="E155" s="98">
        <f t="shared" si="23"/>
        <v>10724700</v>
      </c>
      <c r="F155" s="97">
        <v>0</v>
      </c>
      <c r="G155" s="97">
        <v>0</v>
      </c>
      <c r="H155" s="97">
        <v>0</v>
      </c>
      <c r="I155" s="97">
        <v>0</v>
      </c>
      <c r="J155" s="114">
        <v>7</v>
      </c>
      <c r="K155" s="97">
        <v>10500000</v>
      </c>
      <c r="L155" s="79">
        <v>0</v>
      </c>
      <c r="M155" s="97">
        <v>0</v>
      </c>
      <c r="N155" s="95">
        <v>0</v>
      </c>
      <c r="O155" s="97">
        <v>0</v>
      </c>
      <c r="P155" s="95">
        <v>0</v>
      </c>
      <c r="Q155" s="97">
        <v>0</v>
      </c>
      <c r="R155" s="95">
        <v>0</v>
      </c>
      <c r="S155" s="97">
        <v>0</v>
      </c>
      <c r="T155" s="114">
        <v>0</v>
      </c>
      <c r="U155" s="97">
        <v>0</v>
      </c>
      <c r="V155" s="114">
        <v>7</v>
      </c>
      <c r="W155" s="97">
        <f t="shared" si="24"/>
        <v>224700</v>
      </c>
      <c r="X155" s="51"/>
    </row>
    <row r="156" spans="1:24" s="1" customFormat="1" ht="36" customHeight="1" x14ac:dyDescent="0.3">
      <c r="A156" s="92">
        <v>146</v>
      </c>
      <c r="B156" s="5" t="s">
        <v>280</v>
      </c>
      <c r="C156" s="4">
        <f>SUM('Прил.1.1 -перечень МКД'!H164)</f>
        <v>14440.2</v>
      </c>
      <c r="D156" s="3">
        <f>SUM('Прил.1.1 -перечень МКД'!I164*3.9*31+'Прил.1.1 -перечень МКД'!I164*4.13*318)</f>
        <v>18903283.199999999</v>
      </c>
      <c r="E156" s="98">
        <f t="shared" si="23"/>
        <v>9192600</v>
      </c>
      <c r="F156" s="98">
        <v>0</v>
      </c>
      <c r="G156" s="98">
        <v>0</v>
      </c>
      <c r="H156" s="98">
        <v>0</v>
      </c>
      <c r="I156" s="98">
        <v>0</v>
      </c>
      <c r="J156" s="83">
        <v>6</v>
      </c>
      <c r="K156" s="97">
        <v>9000000</v>
      </c>
      <c r="L156" s="79">
        <v>0</v>
      </c>
      <c r="M156" s="97">
        <v>0</v>
      </c>
      <c r="N156" s="108">
        <v>0</v>
      </c>
      <c r="O156" s="97">
        <v>0</v>
      </c>
      <c r="P156" s="95">
        <v>0</v>
      </c>
      <c r="Q156" s="97">
        <v>0</v>
      </c>
      <c r="R156" s="95">
        <v>0</v>
      </c>
      <c r="S156" s="97">
        <v>0</v>
      </c>
      <c r="T156" s="114">
        <v>0</v>
      </c>
      <c r="U156" s="98">
        <v>0</v>
      </c>
      <c r="V156" s="83">
        <v>6</v>
      </c>
      <c r="W156" s="97">
        <f t="shared" si="24"/>
        <v>192600</v>
      </c>
      <c r="X156" s="46"/>
    </row>
    <row r="157" spans="1:24" s="1" customFormat="1" ht="36" customHeight="1" x14ac:dyDescent="0.3">
      <c r="A157" s="92">
        <v>147</v>
      </c>
      <c r="B157" s="93" t="s">
        <v>245</v>
      </c>
      <c r="C157" s="4">
        <f>SUM('Прил.1.1 -перечень МКД'!H165)</f>
        <v>24524.400000000001</v>
      </c>
      <c r="D157" s="3">
        <f>SUM('Прил.1.1 -перечень МКД'!I165*3.9*31+'Прил.1.1 -перечень МКД'!I165*4.13*318)</f>
        <v>32231675.52</v>
      </c>
      <c r="E157" s="98">
        <f t="shared" si="23"/>
        <v>15321000</v>
      </c>
      <c r="F157" s="97">
        <v>0</v>
      </c>
      <c r="G157" s="97">
        <v>0</v>
      </c>
      <c r="H157" s="97">
        <v>0</v>
      </c>
      <c r="I157" s="97">
        <v>0</v>
      </c>
      <c r="J157" s="114">
        <v>10</v>
      </c>
      <c r="K157" s="97">
        <v>15000000</v>
      </c>
      <c r="L157" s="79">
        <v>0</v>
      </c>
      <c r="M157" s="97">
        <v>0</v>
      </c>
      <c r="N157" s="95">
        <v>0</v>
      </c>
      <c r="O157" s="97">
        <v>0</v>
      </c>
      <c r="P157" s="95">
        <v>0</v>
      </c>
      <c r="Q157" s="97">
        <v>0</v>
      </c>
      <c r="R157" s="95">
        <v>0</v>
      </c>
      <c r="S157" s="97">
        <v>0</v>
      </c>
      <c r="T157" s="114">
        <v>0</v>
      </c>
      <c r="U157" s="97">
        <v>0</v>
      </c>
      <c r="V157" s="114">
        <v>10</v>
      </c>
      <c r="W157" s="97">
        <f t="shared" si="24"/>
        <v>321000</v>
      </c>
      <c r="X157" s="51"/>
    </row>
    <row r="158" spans="1:24" s="1" customFormat="1" ht="36" customHeight="1" x14ac:dyDescent="0.3">
      <c r="A158" s="92">
        <v>148</v>
      </c>
      <c r="B158" s="5" t="s">
        <v>308</v>
      </c>
      <c r="C158" s="4">
        <f>SUM('Прил.1.1 -перечень МКД'!H166)</f>
        <v>8333.7999999999993</v>
      </c>
      <c r="D158" s="3">
        <f>SUM('Прил.1.1 -перечень МКД'!I166*3.9*31+'Прил.1.1 -перечень МКД'!I166*4.13*318)</f>
        <v>9810201.5999999996</v>
      </c>
      <c r="E158" s="98">
        <f t="shared" si="23"/>
        <v>2042800</v>
      </c>
      <c r="F158" s="97">
        <v>0</v>
      </c>
      <c r="G158" s="97">
        <v>0</v>
      </c>
      <c r="H158" s="97">
        <v>0</v>
      </c>
      <c r="I158" s="97">
        <v>0</v>
      </c>
      <c r="J158" s="114">
        <v>1</v>
      </c>
      <c r="K158" s="97">
        <v>2000000</v>
      </c>
      <c r="L158" s="79">
        <v>0</v>
      </c>
      <c r="M158" s="97">
        <v>0</v>
      </c>
      <c r="N158" s="95">
        <v>0</v>
      </c>
      <c r="O158" s="97">
        <v>0</v>
      </c>
      <c r="P158" s="95">
        <v>0</v>
      </c>
      <c r="Q158" s="97">
        <v>0</v>
      </c>
      <c r="R158" s="95">
        <v>0</v>
      </c>
      <c r="S158" s="97">
        <v>0</v>
      </c>
      <c r="T158" s="114">
        <v>0</v>
      </c>
      <c r="U158" s="97">
        <v>0</v>
      </c>
      <c r="V158" s="114">
        <v>1</v>
      </c>
      <c r="W158" s="97">
        <f t="shared" si="24"/>
        <v>42800</v>
      </c>
      <c r="X158" s="46"/>
    </row>
    <row r="159" spans="1:24" s="1" customFormat="1" ht="36" customHeight="1" x14ac:dyDescent="0.3">
      <c r="A159" s="92">
        <v>149</v>
      </c>
      <c r="B159" s="93" t="s">
        <v>326</v>
      </c>
      <c r="C159" s="4">
        <f>SUM('Прил.1.1 -перечень МКД'!H167)</f>
        <v>4190.8</v>
      </c>
      <c r="D159" s="3">
        <f>SUM('Прил.1.1 -перечень МКД'!I167*3.9*31+'Прил.1.1 -перечень МКД'!I167*4.13*318)</f>
        <v>5047090.5599999996</v>
      </c>
      <c r="E159" s="98">
        <f t="shared" si="23"/>
        <v>1532100</v>
      </c>
      <c r="F159" s="97">
        <v>0</v>
      </c>
      <c r="G159" s="97">
        <v>0</v>
      </c>
      <c r="H159" s="97">
        <v>0</v>
      </c>
      <c r="I159" s="97">
        <v>0</v>
      </c>
      <c r="J159" s="114">
        <v>1</v>
      </c>
      <c r="K159" s="97">
        <v>1500000</v>
      </c>
      <c r="L159" s="79">
        <v>0</v>
      </c>
      <c r="M159" s="97">
        <v>0</v>
      </c>
      <c r="N159" s="95">
        <v>0</v>
      </c>
      <c r="O159" s="97">
        <v>0</v>
      </c>
      <c r="P159" s="95">
        <v>0</v>
      </c>
      <c r="Q159" s="97">
        <v>0</v>
      </c>
      <c r="R159" s="95">
        <v>0</v>
      </c>
      <c r="S159" s="97">
        <v>0</v>
      </c>
      <c r="T159" s="114">
        <v>0</v>
      </c>
      <c r="U159" s="97">
        <v>0</v>
      </c>
      <c r="V159" s="114">
        <v>1</v>
      </c>
      <c r="W159" s="97">
        <f t="shared" si="24"/>
        <v>32100</v>
      </c>
      <c r="X159" s="46"/>
    </row>
    <row r="160" spans="1:24" s="1" customFormat="1" ht="36" customHeight="1" x14ac:dyDescent="0.3">
      <c r="A160" s="92">
        <v>150</v>
      </c>
      <c r="B160" s="5" t="s">
        <v>285</v>
      </c>
      <c r="C160" s="4">
        <f>SUM('Прил.1.1 -перечень МКД'!H168)</f>
        <v>9950.9</v>
      </c>
      <c r="D160" s="3">
        <f>SUM('Прил.1.1 -перечень МКД'!I168*3.9*31+'Прил.1.1 -перечень МКД'!I168*4.13*318)</f>
        <v>12354543.359999999</v>
      </c>
      <c r="E160" s="98">
        <f t="shared" si="23"/>
        <v>6128400</v>
      </c>
      <c r="F160" s="98">
        <v>0</v>
      </c>
      <c r="G160" s="98">
        <v>0</v>
      </c>
      <c r="H160" s="98">
        <v>0</v>
      </c>
      <c r="I160" s="98">
        <v>0</v>
      </c>
      <c r="J160" s="114">
        <v>4</v>
      </c>
      <c r="K160" s="97">
        <v>6000000</v>
      </c>
      <c r="L160" s="79">
        <v>0</v>
      </c>
      <c r="M160" s="97">
        <v>0</v>
      </c>
      <c r="N160" s="108">
        <v>0</v>
      </c>
      <c r="O160" s="97">
        <v>0</v>
      </c>
      <c r="P160" s="95">
        <v>0</v>
      </c>
      <c r="Q160" s="97">
        <v>0</v>
      </c>
      <c r="R160" s="95">
        <v>0</v>
      </c>
      <c r="S160" s="97">
        <v>0</v>
      </c>
      <c r="T160" s="114">
        <v>0</v>
      </c>
      <c r="U160" s="98">
        <v>0</v>
      </c>
      <c r="V160" s="83">
        <v>4</v>
      </c>
      <c r="W160" s="97">
        <f t="shared" si="24"/>
        <v>128400</v>
      </c>
      <c r="X160" s="46"/>
    </row>
    <row r="161" spans="1:24" s="1" customFormat="1" ht="36" customHeight="1" x14ac:dyDescent="0.3">
      <c r="A161" s="92">
        <v>151</v>
      </c>
      <c r="B161" s="5" t="s">
        <v>204</v>
      </c>
      <c r="C161" s="4">
        <f>SUM('Прил.1.1 -перечень МКД'!H169)</f>
        <v>20095.900000000001</v>
      </c>
      <c r="D161" s="3">
        <f>SUM('Прил.1.1 -перечень МКД'!I169*3.9*31+'Прил.1.1 -перечень МКД'!I169*4.13*318)</f>
        <v>26480373.120000001</v>
      </c>
      <c r="E161" s="98">
        <f t="shared" si="23"/>
        <v>9192600</v>
      </c>
      <c r="F161" s="97">
        <v>0</v>
      </c>
      <c r="G161" s="97">
        <v>0</v>
      </c>
      <c r="H161" s="97">
        <v>0</v>
      </c>
      <c r="I161" s="97">
        <v>0</v>
      </c>
      <c r="J161" s="114">
        <v>6</v>
      </c>
      <c r="K161" s="97">
        <v>9000000</v>
      </c>
      <c r="L161" s="79">
        <v>0</v>
      </c>
      <c r="M161" s="97">
        <v>0</v>
      </c>
      <c r="N161" s="95">
        <v>0</v>
      </c>
      <c r="O161" s="97">
        <v>0</v>
      </c>
      <c r="P161" s="95">
        <v>0</v>
      </c>
      <c r="Q161" s="97">
        <v>0</v>
      </c>
      <c r="R161" s="95">
        <v>0</v>
      </c>
      <c r="S161" s="97">
        <v>0</v>
      </c>
      <c r="T161" s="114">
        <v>0</v>
      </c>
      <c r="U161" s="97">
        <v>0</v>
      </c>
      <c r="V161" s="114">
        <v>6</v>
      </c>
      <c r="W161" s="97">
        <f t="shared" si="24"/>
        <v>192600</v>
      </c>
      <c r="X161" s="46"/>
    </row>
    <row r="162" spans="1:24" s="1" customFormat="1" ht="36" customHeight="1" x14ac:dyDescent="0.3">
      <c r="A162" s="92">
        <v>152</v>
      </c>
      <c r="B162" s="5" t="s">
        <v>205</v>
      </c>
      <c r="C162" s="4">
        <f>SUM('Прил.1.1 -перечень МКД'!H170)</f>
        <v>3017.1</v>
      </c>
      <c r="D162" s="3">
        <f>SUM('Прил.1.1 -перечень МКД'!I170*3.9*31+'Прил.1.1 -перечень МКД'!I170*4.13*318)</f>
        <v>3832289.2799999998</v>
      </c>
      <c r="E162" s="98">
        <f t="shared" si="23"/>
        <v>1940660</v>
      </c>
      <c r="F162" s="97">
        <v>0</v>
      </c>
      <c r="G162" s="97">
        <v>0</v>
      </c>
      <c r="H162" s="97">
        <v>0</v>
      </c>
      <c r="I162" s="97">
        <v>0</v>
      </c>
      <c r="J162" s="114">
        <v>1</v>
      </c>
      <c r="K162" s="97">
        <v>1900000</v>
      </c>
      <c r="L162" s="79">
        <v>0</v>
      </c>
      <c r="M162" s="97">
        <v>0</v>
      </c>
      <c r="N162" s="95">
        <v>0</v>
      </c>
      <c r="O162" s="97">
        <v>0</v>
      </c>
      <c r="P162" s="95">
        <v>0</v>
      </c>
      <c r="Q162" s="97">
        <v>0</v>
      </c>
      <c r="R162" s="95">
        <v>0</v>
      </c>
      <c r="S162" s="97">
        <v>0</v>
      </c>
      <c r="T162" s="114">
        <v>0</v>
      </c>
      <c r="U162" s="97">
        <v>0</v>
      </c>
      <c r="V162" s="114">
        <v>1</v>
      </c>
      <c r="W162" s="97">
        <f t="shared" si="24"/>
        <v>40660</v>
      </c>
      <c r="X162" s="46"/>
    </row>
    <row r="163" spans="1:24" s="1" customFormat="1" ht="36" customHeight="1" x14ac:dyDescent="0.3">
      <c r="A163" s="92">
        <v>153</v>
      </c>
      <c r="B163" s="5" t="s">
        <v>206</v>
      </c>
      <c r="C163" s="4">
        <f>SUM('Прил.1.1 -перечень МКД'!H171)</f>
        <v>9334.2999999999993</v>
      </c>
      <c r="D163" s="3">
        <f>SUM('Прил.1.1 -перечень МКД'!I171*3.9*31+'Прил.1.1 -перечень МКД'!I171*4.13*318)</f>
        <v>12249843.84</v>
      </c>
      <c r="E163" s="98">
        <f t="shared" si="23"/>
        <v>2444174.9</v>
      </c>
      <c r="F163" s="97">
        <v>0</v>
      </c>
      <c r="G163" s="97">
        <v>0</v>
      </c>
      <c r="H163" s="97">
        <v>0</v>
      </c>
      <c r="I163" s="97">
        <v>0</v>
      </c>
      <c r="J163" s="114">
        <v>1</v>
      </c>
      <c r="K163" s="97">
        <v>2000000</v>
      </c>
      <c r="L163" s="79">
        <v>0</v>
      </c>
      <c r="M163" s="97">
        <v>0</v>
      </c>
      <c r="N163" s="95">
        <v>0</v>
      </c>
      <c r="O163" s="97">
        <v>0</v>
      </c>
      <c r="P163" s="95">
        <v>0</v>
      </c>
      <c r="Q163" s="97">
        <v>0</v>
      </c>
      <c r="R163" s="95">
        <v>0</v>
      </c>
      <c r="S163" s="97">
        <v>0</v>
      </c>
      <c r="T163" s="114">
        <v>1</v>
      </c>
      <c r="U163" s="97">
        <v>401374.9</v>
      </c>
      <c r="V163" s="114">
        <v>1</v>
      </c>
      <c r="W163" s="97">
        <f t="shared" si="24"/>
        <v>42800</v>
      </c>
      <c r="X163" s="46"/>
    </row>
    <row r="164" spans="1:24" s="1" customFormat="1" ht="36" customHeight="1" x14ac:dyDescent="0.3">
      <c r="A164" s="92">
        <v>154</v>
      </c>
      <c r="B164" s="93" t="s">
        <v>249</v>
      </c>
      <c r="C164" s="4">
        <f>SUM('Прил.1.1 -перечень МКД'!H172)</f>
        <v>8918.5</v>
      </c>
      <c r="D164" s="3">
        <f>SUM('Прил.1.1 -перечень МКД'!I172*3.9*31+'Прил.1.1 -перечень МКД'!I172*4.13*318)</f>
        <v>10917434.880000001</v>
      </c>
      <c r="E164" s="98">
        <f t="shared" si="23"/>
        <v>6128400</v>
      </c>
      <c r="F164" s="97">
        <v>0</v>
      </c>
      <c r="G164" s="97">
        <v>0</v>
      </c>
      <c r="H164" s="97">
        <v>0</v>
      </c>
      <c r="I164" s="97">
        <v>0</v>
      </c>
      <c r="J164" s="114">
        <v>4</v>
      </c>
      <c r="K164" s="97">
        <v>6000000</v>
      </c>
      <c r="L164" s="79">
        <v>0</v>
      </c>
      <c r="M164" s="97">
        <v>0</v>
      </c>
      <c r="N164" s="95">
        <v>0</v>
      </c>
      <c r="O164" s="97">
        <v>0</v>
      </c>
      <c r="P164" s="95">
        <v>0</v>
      </c>
      <c r="Q164" s="97">
        <v>0</v>
      </c>
      <c r="R164" s="95">
        <v>0</v>
      </c>
      <c r="S164" s="97">
        <v>0</v>
      </c>
      <c r="T164" s="114">
        <v>0</v>
      </c>
      <c r="U164" s="97">
        <v>0</v>
      </c>
      <c r="V164" s="114">
        <v>4</v>
      </c>
      <c r="W164" s="97">
        <f t="shared" si="24"/>
        <v>128400</v>
      </c>
      <c r="X164" s="51" t="e">
        <f>K164*$X$47/$K$47</f>
        <v>#DIV/0!</v>
      </c>
    </row>
    <row r="165" spans="1:24" s="1" customFormat="1" ht="36" customHeight="1" x14ac:dyDescent="0.3">
      <c r="A165" s="92">
        <v>155</v>
      </c>
      <c r="B165" s="93" t="s">
        <v>250</v>
      </c>
      <c r="C165" s="4">
        <f>SUM('Прил.1.1 -перечень МКД'!H173)</f>
        <v>4477.8</v>
      </c>
      <c r="D165" s="3">
        <f>SUM('Прил.1.1 -перечень МКД'!I173*3.9*31+'Прил.1.1 -перечень МКД'!I173*4.13*318)</f>
        <v>5533297.9199999999</v>
      </c>
      <c r="E165" s="98">
        <f t="shared" si="23"/>
        <v>3064200</v>
      </c>
      <c r="F165" s="97">
        <v>0</v>
      </c>
      <c r="G165" s="97">
        <v>0</v>
      </c>
      <c r="H165" s="97">
        <v>0</v>
      </c>
      <c r="I165" s="97">
        <v>0</v>
      </c>
      <c r="J165" s="114">
        <v>2</v>
      </c>
      <c r="K165" s="97">
        <v>3000000</v>
      </c>
      <c r="L165" s="79">
        <v>0</v>
      </c>
      <c r="M165" s="97">
        <v>0</v>
      </c>
      <c r="N165" s="95">
        <v>0</v>
      </c>
      <c r="O165" s="97">
        <v>0</v>
      </c>
      <c r="P165" s="95">
        <v>0</v>
      </c>
      <c r="Q165" s="97">
        <v>0</v>
      </c>
      <c r="R165" s="95">
        <v>0</v>
      </c>
      <c r="S165" s="97">
        <v>0</v>
      </c>
      <c r="T165" s="114">
        <v>0</v>
      </c>
      <c r="U165" s="97">
        <v>0</v>
      </c>
      <c r="V165" s="114">
        <v>2</v>
      </c>
      <c r="W165" s="97">
        <f t="shared" si="24"/>
        <v>64200</v>
      </c>
      <c r="X165" s="51"/>
    </row>
    <row r="166" spans="1:24" s="1" customFormat="1" ht="36" customHeight="1" x14ac:dyDescent="0.3">
      <c r="A166" s="92">
        <v>156</v>
      </c>
      <c r="B166" s="5" t="s">
        <v>286</v>
      </c>
      <c r="C166" s="4">
        <f>SUM('Прил.1.1 -перечень МКД'!H174)</f>
        <v>3209.7</v>
      </c>
      <c r="D166" s="3">
        <f>SUM('Прил.1.1 -перечень МКД'!I174*3.9*31+'Прил.1.1 -перечень МКД'!I174*4.13*318)</f>
        <v>4024477.44</v>
      </c>
      <c r="E166" s="98">
        <f t="shared" si="23"/>
        <v>1532100</v>
      </c>
      <c r="F166" s="98">
        <v>0</v>
      </c>
      <c r="G166" s="98">
        <v>0</v>
      </c>
      <c r="H166" s="98">
        <v>0</v>
      </c>
      <c r="I166" s="98">
        <v>0</v>
      </c>
      <c r="J166" s="83">
        <v>1</v>
      </c>
      <c r="K166" s="97">
        <v>1500000</v>
      </c>
      <c r="L166" s="79">
        <v>0</v>
      </c>
      <c r="M166" s="97">
        <v>0</v>
      </c>
      <c r="N166" s="108">
        <v>0</v>
      </c>
      <c r="O166" s="97">
        <v>0</v>
      </c>
      <c r="P166" s="95">
        <v>0</v>
      </c>
      <c r="Q166" s="97">
        <v>0</v>
      </c>
      <c r="R166" s="95">
        <v>0</v>
      </c>
      <c r="S166" s="97">
        <v>0</v>
      </c>
      <c r="T166" s="114">
        <v>0</v>
      </c>
      <c r="U166" s="98">
        <v>0</v>
      </c>
      <c r="V166" s="83">
        <v>1</v>
      </c>
      <c r="W166" s="97">
        <f t="shared" si="24"/>
        <v>32100</v>
      </c>
      <c r="X166" s="46"/>
    </row>
    <row r="167" spans="1:24" s="1" customFormat="1" ht="36" customHeight="1" x14ac:dyDescent="0.3">
      <c r="A167" s="92">
        <v>157</v>
      </c>
      <c r="B167" s="93" t="s">
        <v>325</v>
      </c>
      <c r="C167" s="4">
        <f>SUM('Прил.1.1 -перечень МКД'!H175)</f>
        <v>28732.6</v>
      </c>
      <c r="D167" s="3">
        <f>SUM('Прил.1.1 -перечень МКД'!I175*3.9*31+'Прил.1.1 -перечень МКД'!I175*4.13*318)</f>
        <v>35769945.600000001</v>
      </c>
      <c r="E167" s="98">
        <f t="shared" si="23"/>
        <v>16853100</v>
      </c>
      <c r="F167" s="98">
        <v>0</v>
      </c>
      <c r="G167" s="98">
        <v>0</v>
      </c>
      <c r="H167" s="98">
        <v>0</v>
      </c>
      <c r="I167" s="98">
        <v>0</v>
      </c>
      <c r="J167" s="83">
        <v>11</v>
      </c>
      <c r="K167" s="97">
        <f>1500000*J167</f>
        <v>16500000</v>
      </c>
      <c r="L167" s="79">
        <v>0</v>
      </c>
      <c r="M167" s="97">
        <v>0</v>
      </c>
      <c r="N167" s="108">
        <v>0</v>
      </c>
      <c r="O167" s="97">
        <v>0</v>
      </c>
      <c r="P167" s="95">
        <v>0</v>
      </c>
      <c r="Q167" s="97">
        <v>0</v>
      </c>
      <c r="R167" s="95">
        <v>0</v>
      </c>
      <c r="S167" s="97">
        <v>0</v>
      </c>
      <c r="T167" s="114">
        <v>0</v>
      </c>
      <c r="U167" s="98">
        <v>0</v>
      </c>
      <c r="V167" s="83">
        <v>11</v>
      </c>
      <c r="W167" s="97">
        <f t="shared" si="24"/>
        <v>353100</v>
      </c>
      <c r="X167" s="46"/>
    </row>
    <row r="168" spans="1:24" s="1" customFormat="1" ht="36" customHeight="1" x14ac:dyDescent="0.3">
      <c r="A168" s="92">
        <v>158</v>
      </c>
      <c r="B168" s="5" t="s">
        <v>287</v>
      </c>
      <c r="C168" s="4">
        <f>SUM('Прил.1.1 -перечень МКД'!H176)</f>
        <v>9757.4</v>
      </c>
      <c r="D168" s="3">
        <f>SUM('Прил.1.1 -перечень МКД'!I176*3.9*31+'Прил.1.1 -перечень МКД'!I176*4.13*318)</f>
        <v>11733517.439999999</v>
      </c>
      <c r="E168" s="98">
        <f t="shared" si="23"/>
        <v>3064200</v>
      </c>
      <c r="F168" s="98">
        <v>0</v>
      </c>
      <c r="G168" s="98">
        <v>0</v>
      </c>
      <c r="H168" s="98">
        <v>0</v>
      </c>
      <c r="I168" s="98">
        <v>0</v>
      </c>
      <c r="J168" s="83">
        <v>2</v>
      </c>
      <c r="K168" s="97">
        <v>3000000</v>
      </c>
      <c r="L168" s="79">
        <v>0</v>
      </c>
      <c r="M168" s="97">
        <v>0</v>
      </c>
      <c r="N168" s="108">
        <v>0</v>
      </c>
      <c r="O168" s="97">
        <v>0</v>
      </c>
      <c r="P168" s="95">
        <v>0</v>
      </c>
      <c r="Q168" s="97">
        <v>0</v>
      </c>
      <c r="R168" s="95">
        <v>0</v>
      </c>
      <c r="S168" s="97">
        <v>0</v>
      </c>
      <c r="T168" s="114">
        <v>0</v>
      </c>
      <c r="U168" s="98">
        <v>0</v>
      </c>
      <c r="V168" s="83">
        <v>2</v>
      </c>
      <c r="W168" s="97">
        <f t="shared" si="24"/>
        <v>64200</v>
      </c>
      <c r="X168" s="46"/>
    </row>
    <row r="169" spans="1:24" s="1" customFormat="1" ht="36" customHeight="1" x14ac:dyDescent="0.3">
      <c r="A169" s="92">
        <v>159</v>
      </c>
      <c r="B169" s="5" t="s">
        <v>207</v>
      </c>
      <c r="C169" s="4">
        <f>SUM('Прил.1.1 -перечень МКД'!H177)</f>
        <v>4442.3</v>
      </c>
      <c r="D169" s="3">
        <f>SUM('Прил.1.1 -перечень МКД'!I177*3.9*31+'Прил.1.1 -перечень МКД'!I177*4.13*318)</f>
        <v>5503178.8799999999</v>
      </c>
      <c r="E169" s="98">
        <f t="shared" si="23"/>
        <v>3064200</v>
      </c>
      <c r="F169" s="97">
        <v>0</v>
      </c>
      <c r="G169" s="97">
        <v>0</v>
      </c>
      <c r="H169" s="97">
        <v>0</v>
      </c>
      <c r="I169" s="97">
        <v>0</v>
      </c>
      <c r="J169" s="114">
        <v>2</v>
      </c>
      <c r="K169" s="97">
        <v>3000000</v>
      </c>
      <c r="L169" s="79">
        <v>0</v>
      </c>
      <c r="M169" s="97">
        <v>0</v>
      </c>
      <c r="N169" s="95">
        <v>0</v>
      </c>
      <c r="O169" s="97">
        <v>0</v>
      </c>
      <c r="P169" s="95">
        <v>0</v>
      </c>
      <c r="Q169" s="97">
        <v>0</v>
      </c>
      <c r="R169" s="95">
        <v>0</v>
      </c>
      <c r="S169" s="97">
        <v>0</v>
      </c>
      <c r="T169" s="114">
        <v>0</v>
      </c>
      <c r="U169" s="97">
        <v>0</v>
      </c>
      <c r="V169" s="114">
        <v>2</v>
      </c>
      <c r="W169" s="97">
        <f t="shared" si="24"/>
        <v>64200</v>
      </c>
      <c r="X169" s="46"/>
    </row>
    <row r="170" spans="1:24" s="1" customFormat="1" ht="36" customHeight="1" x14ac:dyDescent="0.3">
      <c r="A170" s="92">
        <v>160</v>
      </c>
      <c r="B170" s="93" t="s">
        <v>312</v>
      </c>
      <c r="C170" s="4">
        <f>SUM('Прил.1.1 -перечень МКД'!H178)</f>
        <v>15061.4</v>
      </c>
      <c r="D170" s="3">
        <f>SUM('Прил.1.1 -перечень МКД'!I178*3.9*31+'Прил.1.1 -перечень МКД'!I178*4.13*318)</f>
        <v>19205907.84</v>
      </c>
      <c r="E170" s="98">
        <f t="shared" si="23"/>
        <v>1532100</v>
      </c>
      <c r="F170" s="97">
        <v>0</v>
      </c>
      <c r="G170" s="97">
        <v>0</v>
      </c>
      <c r="H170" s="97">
        <v>0</v>
      </c>
      <c r="I170" s="97">
        <v>0</v>
      </c>
      <c r="J170" s="114">
        <v>1</v>
      </c>
      <c r="K170" s="97">
        <v>1500000</v>
      </c>
      <c r="L170" s="79">
        <v>0</v>
      </c>
      <c r="M170" s="97">
        <v>0</v>
      </c>
      <c r="N170" s="95">
        <v>0</v>
      </c>
      <c r="O170" s="97">
        <v>0</v>
      </c>
      <c r="P170" s="95">
        <v>0</v>
      </c>
      <c r="Q170" s="97">
        <v>0</v>
      </c>
      <c r="R170" s="95">
        <v>0</v>
      </c>
      <c r="S170" s="97">
        <v>0</v>
      </c>
      <c r="T170" s="114">
        <v>0</v>
      </c>
      <c r="U170" s="97">
        <v>0</v>
      </c>
      <c r="V170" s="114">
        <v>1</v>
      </c>
      <c r="W170" s="97">
        <f t="shared" si="24"/>
        <v>32100</v>
      </c>
      <c r="X170" s="51" t="e">
        <f>K170*$X$47/$K$47</f>
        <v>#DIV/0!</v>
      </c>
    </row>
    <row r="171" spans="1:24" s="1" customFormat="1" ht="36" customHeight="1" x14ac:dyDescent="0.3">
      <c r="A171" s="92">
        <v>161</v>
      </c>
      <c r="B171" s="93" t="s">
        <v>324</v>
      </c>
      <c r="C171" s="4">
        <f>SUM('Прил.1.1 -перечень МКД'!H179)</f>
        <v>5095.1000000000004</v>
      </c>
      <c r="D171" s="3">
        <f>SUM('Прил.1.1 -перечень МКД'!I179*3.9*31+'Прил.1.1 -перечень МКД'!I179*4.13*318)</f>
        <v>6280536.96</v>
      </c>
      <c r="E171" s="98">
        <f t="shared" si="23"/>
        <v>3064200</v>
      </c>
      <c r="F171" s="97">
        <v>0</v>
      </c>
      <c r="G171" s="97">
        <v>0</v>
      </c>
      <c r="H171" s="97">
        <v>0</v>
      </c>
      <c r="I171" s="97">
        <v>0</v>
      </c>
      <c r="J171" s="114">
        <v>2</v>
      </c>
      <c r="K171" s="97">
        <f>1500000*J171</f>
        <v>3000000</v>
      </c>
      <c r="L171" s="79">
        <v>0</v>
      </c>
      <c r="M171" s="97">
        <v>0</v>
      </c>
      <c r="N171" s="95">
        <v>0</v>
      </c>
      <c r="O171" s="97">
        <v>0</v>
      </c>
      <c r="P171" s="95">
        <v>0</v>
      </c>
      <c r="Q171" s="97">
        <v>0</v>
      </c>
      <c r="R171" s="95">
        <v>0</v>
      </c>
      <c r="S171" s="97">
        <v>0</v>
      </c>
      <c r="T171" s="114">
        <v>0</v>
      </c>
      <c r="U171" s="97">
        <v>0</v>
      </c>
      <c r="V171" s="114">
        <v>2</v>
      </c>
      <c r="W171" s="97">
        <f t="shared" si="24"/>
        <v>64200</v>
      </c>
      <c r="X171" s="46"/>
    </row>
    <row r="172" spans="1:24" s="1" customFormat="1" ht="36" customHeight="1" x14ac:dyDescent="0.3">
      <c r="A172" s="92">
        <v>162</v>
      </c>
      <c r="B172" s="5" t="s">
        <v>208</v>
      </c>
      <c r="C172" s="4">
        <f>SUM('Прил.1.1 -перечень МКД'!H180)</f>
        <v>7331.7</v>
      </c>
      <c r="D172" s="3">
        <f>SUM('Прил.1.1 -перечень МКД'!I180*3.9*31+'Прил.1.1 -перечень МКД'!I180*4.13*318)</f>
        <v>9315388.8000000007</v>
      </c>
      <c r="E172" s="98">
        <f t="shared" si="23"/>
        <v>4596300</v>
      </c>
      <c r="F172" s="97">
        <v>0</v>
      </c>
      <c r="G172" s="97">
        <v>0</v>
      </c>
      <c r="H172" s="97">
        <v>0</v>
      </c>
      <c r="I172" s="97">
        <v>0</v>
      </c>
      <c r="J172" s="114">
        <v>3</v>
      </c>
      <c r="K172" s="97">
        <v>4500000</v>
      </c>
      <c r="L172" s="79">
        <v>0</v>
      </c>
      <c r="M172" s="97">
        <v>0</v>
      </c>
      <c r="N172" s="95">
        <v>0</v>
      </c>
      <c r="O172" s="97">
        <v>0</v>
      </c>
      <c r="P172" s="95">
        <v>0</v>
      </c>
      <c r="Q172" s="97">
        <v>0</v>
      </c>
      <c r="R172" s="95">
        <v>0</v>
      </c>
      <c r="S172" s="97">
        <v>0</v>
      </c>
      <c r="T172" s="114">
        <v>0</v>
      </c>
      <c r="U172" s="97">
        <v>0</v>
      </c>
      <c r="V172" s="114">
        <v>3</v>
      </c>
      <c r="W172" s="97">
        <f t="shared" si="24"/>
        <v>96300</v>
      </c>
      <c r="X172" s="46"/>
    </row>
    <row r="173" spans="1:24" s="1" customFormat="1" ht="36" customHeight="1" x14ac:dyDescent="0.3">
      <c r="A173" s="92">
        <v>163</v>
      </c>
      <c r="B173" s="5" t="s">
        <v>209</v>
      </c>
      <c r="C173" s="4">
        <f>SUM('Прил.1.1 -перечень МКД'!H181)</f>
        <v>4777.3999999999996</v>
      </c>
      <c r="D173" s="3">
        <f>SUM('Прил.1.1 -перечень МКД'!I181*3.9*31+'Прил.1.1 -перечень МКД'!I181*4.13*318)</f>
        <v>6069703.6799999997</v>
      </c>
      <c r="E173" s="98">
        <f t="shared" si="23"/>
        <v>3064200</v>
      </c>
      <c r="F173" s="97">
        <v>0</v>
      </c>
      <c r="G173" s="97">
        <v>0</v>
      </c>
      <c r="H173" s="97">
        <v>0</v>
      </c>
      <c r="I173" s="97">
        <v>0</v>
      </c>
      <c r="J173" s="114">
        <v>2</v>
      </c>
      <c r="K173" s="97">
        <v>3000000</v>
      </c>
      <c r="L173" s="79">
        <v>0</v>
      </c>
      <c r="M173" s="97">
        <v>0</v>
      </c>
      <c r="N173" s="95">
        <v>0</v>
      </c>
      <c r="O173" s="97">
        <v>0</v>
      </c>
      <c r="P173" s="95">
        <v>0</v>
      </c>
      <c r="Q173" s="97">
        <v>0</v>
      </c>
      <c r="R173" s="95">
        <v>0</v>
      </c>
      <c r="S173" s="97">
        <v>0</v>
      </c>
      <c r="T173" s="114">
        <v>0</v>
      </c>
      <c r="U173" s="97">
        <v>0</v>
      </c>
      <c r="V173" s="114">
        <v>2</v>
      </c>
      <c r="W173" s="97">
        <f t="shared" si="24"/>
        <v>64200</v>
      </c>
      <c r="X173" s="46"/>
    </row>
    <row r="174" spans="1:24" s="1" customFormat="1" ht="36" customHeight="1" x14ac:dyDescent="0.3">
      <c r="A174" s="92">
        <v>164</v>
      </c>
      <c r="B174" s="5" t="s">
        <v>210</v>
      </c>
      <c r="C174" s="4">
        <f>SUM('Прил.1.1 -перечень МКД'!H182)</f>
        <v>7265.6</v>
      </c>
      <c r="D174" s="3">
        <f>SUM('Прил.1.1 -перечень МКД'!I182*3.9*31+'Прил.1.1 -перечень МКД'!I182*4.13*318)</f>
        <v>9240808.3200000003</v>
      </c>
      <c r="E174" s="98">
        <f t="shared" si="23"/>
        <v>4596300</v>
      </c>
      <c r="F174" s="97">
        <v>0</v>
      </c>
      <c r="G174" s="97">
        <v>0</v>
      </c>
      <c r="H174" s="97">
        <v>0</v>
      </c>
      <c r="I174" s="97">
        <v>0</v>
      </c>
      <c r="J174" s="114">
        <v>3</v>
      </c>
      <c r="K174" s="97">
        <v>4500000</v>
      </c>
      <c r="L174" s="79">
        <v>0</v>
      </c>
      <c r="M174" s="97">
        <v>0</v>
      </c>
      <c r="N174" s="95">
        <v>0</v>
      </c>
      <c r="O174" s="97">
        <v>0</v>
      </c>
      <c r="P174" s="95">
        <v>0</v>
      </c>
      <c r="Q174" s="97">
        <v>0</v>
      </c>
      <c r="R174" s="95">
        <v>0</v>
      </c>
      <c r="S174" s="97">
        <v>0</v>
      </c>
      <c r="T174" s="114">
        <v>0</v>
      </c>
      <c r="U174" s="97">
        <v>0</v>
      </c>
      <c r="V174" s="114">
        <v>3</v>
      </c>
      <c r="W174" s="97">
        <f t="shared" si="24"/>
        <v>96300</v>
      </c>
      <c r="X174" s="46"/>
    </row>
    <row r="175" spans="1:24" s="1" customFormat="1" ht="36" customHeight="1" x14ac:dyDescent="0.3">
      <c r="A175" s="92">
        <v>165</v>
      </c>
      <c r="B175" s="93" t="s">
        <v>251</v>
      </c>
      <c r="C175" s="4">
        <f>SUM('Прил.1.1 -перечень МКД'!H183)</f>
        <v>19695.599999999999</v>
      </c>
      <c r="D175" s="3">
        <f>SUM('Прил.1.1 -перечень МКД'!I183*3.9*31+'Прил.1.1 -перечень МКД'!I183*4.13*318)</f>
        <v>25807714.559999999</v>
      </c>
      <c r="E175" s="98">
        <f t="shared" si="23"/>
        <v>12256800</v>
      </c>
      <c r="F175" s="97">
        <v>0</v>
      </c>
      <c r="G175" s="97">
        <v>0</v>
      </c>
      <c r="H175" s="97">
        <v>0</v>
      </c>
      <c r="I175" s="97">
        <v>0</v>
      </c>
      <c r="J175" s="114">
        <v>8</v>
      </c>
      <c r="K175" s="97">
        <v>12000000</v>
      </c>
      <c r="L175" s="79">
        <v>0</v>
      </c>
      <c r="M175" s="97">
        <v>0</v>
      </c>
      <c r="N175" s="95">
        <v>0</v>
      </c>
      <c r="O175" s="97">
        <v>0</v>
      </c>
      <c r="P175" s="95">
        <v>0</v>
      </c>
      <c r="Q175" s="97">
        <v>0</v>
      </c>
      <c r="R175" s="95">
        <v>0</v>
      </c>
      <c r="S175" s="97">
        <v>0</v>
      </c>
      <c r="T175" s="114">
        <v>0</v>
      </c>
      <c r="U175" s="97">
        <v>0</v>
      </c>
      <c r="V175" s="114">
        <v>8</v>
      </c>
      <c r="W175" s="97">
        <f t="shared" si="24"/>
        <v>256800</v>
      </c>
      <c r="X175" s="51" t="e">
        <f>K175*$X$47/$K$47</f>
        <v>#DIV/0!</v>
      </c>
    </row>
    <row r="176" spans="1:24" s="1" customFormat="1" ht="36" customHeight="1" x14ac:dyDescent="0.3">
      <c r="A176" s="92">
        <v>166</v>
      </c>
      <c r="B176" s="93" t="s">
        <v>313</v>
      </c>
      <c r="C176" s="4">
        <f>SUM('Прил.1.1 -перечень МКД'!H184)</f>
        <v>6421.5</v>
      </c>
      <c r="D176" s="3">
        <f>SUM('Прил.1.1 -перечень МКД'!I184*3.9*31+'Прил.1.1 -перечень МКД'!I184*4.13*318)</f>
        <v>8384567.04</v>
      </c>
      <c r="E176" s="98">
        <f t="shared" si="23"/>
        <v>4596300</v>
      </c>
      <c r="F176" s="97">
        <v>0</v>
      </c>
      <c r="G176" s="97">
        <v>0</v>
      </c>
      <c r="H176" s="97">
        <v>0</v>
      </c>
      <c r="I176" s="97">
        <v>0</v>
      </c>
      <c r="J176" s="114">
        <v>3</v>
      </c>
      <c r="K176" s="97">
        <v>4500000</v>
      </c>
      <c r="L176" s="79">
        <v>0</v>
      </c>
      <c r="M176" s="97">
        <v>0</v>
      </c>
      <c r="N176" s="95">
        <v>0</v>
      </c>
      <c r="O176" s="97">
        <v>0</v>
      </c>
      <c r="P176" s="95">
        <v>0</v>
      </c>
      <c r="Q176" s="97">
        <v>0</v>
      </c>
      <c r="R176" s="95">
        <v>0</v>
      </c>
      <c r="S176" s="97">
        <v>0</v>
      </c>
      <c r="T176" s="114">
        <v>0</v>
      </c>
      <c r="U176" s="97">
        <v>0</v>
      </c>
      <c r="V176" s="114">
        <v>3</v>
      </c>
      <c r="W176" s="97">
        <f t="shared" si="24"/>
        <v>96300</v>
      </c>
      <c r="X176" s="46"/>
    </row>
    <row r="177" spans="1:27" s="1" customFormat="1" ht="36" customHeight="1" x14ac:dyDescent="0.3">
      <c r="A177" s="92">
        <v>167</v>
      </c>
      <c r="B177" s="5" t="s">
        <v>288</v>
      </c>
      <c r="C177" s="4">
        <f>SUM('Прил.1.1 -перечень МКД'!H185)</f>
        <v>4995.6000000000004</v>
      </c>
      <c r="D177" s="3">
        <f>SUM('Прил.1.1 -перечень МКД'!I185*3.9*31+'Прил.1.1 -перечень МКД'!I185*4.13*318)</f>
        <v>6598938.2400000002</v>
      </c>
      <c r="E177" s="98">
        <f t="shared" si="23"/>
        <v>3064200</v>
      </c>
      <c r="F177" s="98">
        <v>0</v>
      </c>
      <c r="G177" s="98">
        <v>0</v>
      </c>
      <c r="H177" s="98">
        <v>0</v>
      </c>
      <c r="I177" s="98">
        <v>0</v>
      </c>
      <c r="J177" s="83">
        <v>2</v>
      </c>
      <c r="K177" s="97">
        <v>3000000</v>
      </c>
      <c r="L177" s="79">
        <v>0</v>
      </c>
      <c r="M177" s="97">
        <v>0</v>
      </c>
      <c r="N177" s="108">
        <v>0</v>
      </c>
      <c r="O177" s="97">
        <v>0</v>
      </c>
      <c r="P177" s="95">
        <v>0</v>
      </c>
      <c r="Q177" s="97">
        <v>0</v>
      </c>
      <c r="R177" s="95">
        <v>0</v>
      </c>
      <c r="S177" s="97">
        <v>0</v>
      </c>
      <c r="T177" s="114">
        <v>0</v>
      </c>
      <c r="U177" s="98">
        <v>0</v>
      </c>
      <c r="V177" s="83">
        <v>2</v>
      </c>
      <c r="W177" s="97">
        <f t="shared" si="24"/>
        <v>64200</v>
      </c>
      <c r="X177" s="46"/>
    </row>
    <row r="178" spans="1:27" s="1" customFormat="1" ht="36" customHeight="1" x14ac:dyDescent="0.3">
      <c r="A178" s="92">
        <v>168</v>
      </c>
      <c r="B178" s="5" t="s">
        <v>348</v>
      </c>
      <c r="C178" s="4">
        <f>SUM('Прил.1.1 -перечень МКД'!H186)</f>
        <v>13285</v>
      </c>
      <c r="D178" s="3">
        <f>SUM('Прил.1.1 -перечень МКД'!I186*3.9*31+'Прил.1.1 -перечень МКД'!I186*4.13*318)</f>
        <v>15888510.720000001</v>
      </c>
      <c r="E178" s="98">
        <f t="shared" si="23"/>
        <v>9192600</v>
      </c>
      <c r="F178" s="97">
        <v>0</v>
      </c>
      <c r="G178" s="97">
        <v>0</v>
      </c>
      <c r="H178" s="97">
        <v>0</v>
      </c>
      <c r="I178" s="97">
        <v>0</v>
      </c>
      <c r="J178" s="114">
        <v>6</v>
      </c>
      <c r="K178" s="97">
        <v>9000000</v>
      </c>
      <c r="L178" s="79">
        <v>0</v>
      </c>
      <c r="M178" s="97">
        <v>0</v>
      </c>
      <c r="N178" s="95">
        <v>0</v>
      </c>
      <c r="O178" s="97">
        <v>0</v>
      </c>
      <c r="P178" s="95">
        <v>0</v>
      </c>
      <c r="Q178" s="97">
        <v>0</v>
      </c>
      <c r="R178" s="95">
        <v>0</v>
      </c>
      <c r="S178" s="97">
        <v>0</v>
      </c>
      <c r="T178" s="114">
        <v>0</v>
      </c>
      <c r="U178" s="97">
        <v>0</v>
      </c>
      <c r="V178" s="114">
        <v>6</v>
      </c>
      <c r="W178" s="97">
        <f t="shared" si="24"/>
        <v>192600</v>
      </c>
      <c r="X178" s="46"/>
    </row>
    <row r="179" spans="1:27" s="1" customFormat="1" ht="36" customHeight="1" x14ac:dyDescent="0.3">
      <c r="A179" s="204" t="s">
        <v>63</v>
      </c>
      <c r="B179" s="205"/>
      <c r="C179" s="45">
        <f t="shared" ref="C179:W179" si="25">SUM(C180:C229)</f>
        <v>268083.3</v>
      </c>
      <c r="D179" s="45">
        <f t="shared" si="25"/>
        <v>335739663.93000001</v>
      </c>
      <c r="E179" s="102">
        <f t="shared" si="25"/>
        <v>139114488.94999999</v>
      </c>
      <c r="F179" s="102">
        <f t="shared" si="25"/>
        <v>238862.5</v>
      </c>
      <c r="G179" s="102">
        <f t="shared" si="25"/>
        <v>8264772.2599999998</v>
      </c>
      <c r="H179" s="102">
        <f t="shared" si="25"/>
        <v>0</v>
      </c>
      <c r="I179" s="102">
        <f t="shared" si="25"/>
        <v>0</v>
      </c>
      <c r="J179" s="134">
        <f t="shared" si="25"/>
        <v>46</v>
      </c>
      <c r="K179" s="102">
        <f t="shared" si="25"/>
        <v>69500000</v>
      </c>
      <c r="L179" s="102">
        <f t="shared" si="25"/>
        <v>16843.38</v>
      </c>
      <c r="M179" s="102">
        <f t="shared" si="25"/>
        <v>55741531.700000003</v>
      </c>
      <c r="N179" s="102">
        <f t="shared" si="25"/>
        <v>0</v>
      </c>
      <c r="O179" s="102">
        <f t="shared" si="25"/>
        <v>0</v>
      </c>
      <c r="P179" s="102">
        <f t="shared" si="25"/>
        <v>0</v>
      </c>
      <c r="Q179" s="102">
        <f t="shared" si="25"/>
        <v>0</v>
      </c>
      <c r="R179" s="102">
        <f t="shared" si="25"/>
        <v>115</v>
      </c>
      <c r="S179" s="102">
        <f t="shared" si="25"/>
        <v>644750.53</v>
      </c>
      <c r="T179" s="134">
        <f t="shared" si="25"/>
        <v>21</v>
      </c>
      <c r="U179" s="102">
        <f t="shared" si="25"/>
        <v>1848627.75</v>
      </c>
      <c r="V179" s="134">
        <f t="shared" si="25"/>
        <v>65</v>
      </c>
      <c r="W179" s="102">
        <f t="shared" si="25"/>
        <v>2875944.21</v>
      </c>
      <c r="X179" s="46"/>
      <c r="AA179" s="53" t="e">
        <f>F179+G179+H179+I179+K179+M179+O179+Q179+S179+U179+#REF!+#REF!+W179</f>
        <v>#REF!</v>
      </c>
    </row>
    <row r="180" spans="1:27" s="1" customFormat="1" ht="36" customHeight="1" x14ac:dyDescent="0.3">
      <c r="A180" s="9">
        <v>1</v>
      </c>
      <c r="B180" s="5" t="s">
        <v>68</v>
      </c>
      <c r="C180" s="4">
        <f>SUM('Прил.1.1 -перечень МКД'!H188)</f>
        <v>540.20000000000005</v>
      </c>
      <c r="D180" s="3">
        <f>SUM('Прил.1.1 -перечень МКД'!I188*3.9*31+'Прил.1.1 -перечень МКД'!I188*4.13*318)</f>
        <v>704211.84</v>
      </c>
      <c r="E180" s="98">
        <f t="shared" ref="E180:E184" si="26">F180+G180+H180+I180+K180+M180+O180+Q180+S180+U180+W180</f>
        <v>658548.18999999994</v>
      </c>
      <c r="F180" s="97">
        <v>0</v>
      </c>
      <c r="G180" s="97">
        <v>0</v>
      </c>
      <c r="H180" s="97">
        <v>0</v>
      </c>
      <c r="I180" s="97">
        <v>0</v>
      </c>
      <c r="J180" s="114">
        <v>0</v>
      </c>
      <c r="K180" s="97">
        <v>0</v>
      </c>
      <c r="L180" s="79">
        <v>0</v>
      </c>
      <c r="M180" s="97">
        <v>0</v>
      </c>
      <c r="N180" s="95">
        <v>0</v>
      </c>
      <c r="O180" s="97">
        <v>0</v>
      </c>
      <c r="P180" s="95">
        <v>0</v>
      </c>
      <c r="Q180" s="97">
        <v>0</v>
      </c>
      <c r="R180" s="95">
        <v>115</v>
      </c>
      <c r="S180" s="97">
        <v>644750.53</v>
      </c>
      <c r="T180" s="114">
        <v>0</v>
      </c>
      <c r="U180" s="97">
        <v>0</v>
      </c>
      <c r="V180" s="114">
        <v>1</v>
      </c>
      <c r="W180" s="97">
        <f t="shared" ref="W180:W182" si="27">(F180+G180+H180+I180+K180+M180+O180+Q180+S180)*0.0214</f>
        <v>13797.66</v>
      </c>
      <c r="X180" s="46"/>
    </row>
    <row r="181" spans="1:27" s="1" customFormat="1" ht="36" customHeight="1" x14ac:dyDescent="0.3">
      <c r="A181" s="9">
        <v>2</v>
      </c>
      <c r="B181" s="2" t="s">
        <v>314</v>
      </c>
      <c r="C181" s="4">
        <f>SUM('Прил.1.1 -перечень МКД'!H189)</f>
        <v>4846.3999999999996</v>
      </c>
      <c r="D181" s="3">
        <f>SUM('Прил.1.1 -перечень МКД'!I189*3.9*31+'Прил.1.1 -перечень МКД'!I189*4.13*318)</f>
        <v>6297747.8399999999</v>
      </c>
      <c r="E181" s="98">
        <f t="shared" si="26"/>
        <v>3886179.8</v>
      </c>
      <c r="F181" s="97">
        <v>0</v>
      </c>
      <c r="G181" s="97">
        <v>0</v>
      </c>
      <c r="H181" s="97">
        <v>0</v>
      </c>
      <c r="I181" s="97">
        <v>0</v>
      </c>
      <c r="J181" s="114">
        <v>0</v>
      </c>
      <c r="K181" s="97">
        <v>0</v>
      </c>
      <c r="L181" s="79">
        <v>1221</v>
      </c>
      <c r="M181" s="97">
        <v>3600729</v>
      </c>
      <c r="N181" s="95">
        <v>0</v>
      </c>
      <c r="O181" s="97">
        <v>0</v>
      </c>
      <c r="P181" s="95">
        <v>0</v>
      </c>
      <c r="Q181" s="97">
        <v>0</v>
      </c>
      <c r="R181" s="95">
        <v>0</v>
      </c>
      <c r="S181" s="97">
        <v>0</v>
      </c>
      <c r="T181" s="114">
        <v>1</v>
      </c>
      <c r="U181" s="97">
        <v>208395.2</v>
      </c>
      <c r="V181" s="114">
        <v>1</v>
      </c>
      <c r="W181" s="97">
        <f t="shared" si="27"/>
        <v>77055.600000000006</v>
      </c>
      <c r="X181" s="51"/>
    </row>
    <row r="182" spans="1:27" s="1" customFormat="1" ht="36" customHeight="1" x14ac:dyDescent="0.3">
      <c r="A182" s="9">
        <v>3</v>
      </c>
      <c r="B182" s="5" t="s">
        <v>361</v>
      </c>
      <c r="C182" s="4">
        <f>SUM('Прил.1.1 -перечень МКД'!H190)</f>
        <v>3669.6</v>
      </c>
      <c r="D182" s="3">
        <f>SUM('Прил.1.1 -перечень МКД'!I190*3.9*31+'Прил.1.1 -перечень МКД'!I190*4.13*318)</f>
        <v>4837691.5199999996</v>
      </c>
      <c r="E182" s="98">
        <f t="shared" si="26"/>
        <v>3752343.74</v>
      </c>
      <c r="F182" s="97">
        <v>0</v>
      </c>
      <c r="G182" s="97">
        <v>0</v>
      </c>
      <c r="H182" s="97">
        <v>0</v>
      </c>
      <c r="I182" s="97">
        <v>0</v>
      </c>
      <c r="J182" s="114">
        <v>0</v>
      </c>
      <c r="K182" s="97">
        <v>0</v>
      </c>
      <c r="L182" s="79">
        <v>931</v>
      </c>
      <c r="M182" s="97">
        <v>3673726</v>
      </c>
      <c r="N182" s="95">
        <v>0</v>
      </c>
      <c r="O182" s="97">
        <v>0</v>
      </c>
      <c r="P182" s="95">
        <v>0</v>
      </c>
      <c r="Q182" s="97">
        <v>0</v>
      </c>
      <c r="R182" s="95">
        <v>0</v>
      </c>
      <c r="S182" s="97">
        <v>0</v>
      </c>
      <c r="T182" s="114">
        <v>0</v>
      </c>
      <c r="U182" s="97">
        <v>0</v>
      </c>
      <c r="V182" s="114">
        <v>1</v>
      </c>
      <c r="W182" s="97">
        <f t="shared" si="27"/>
        <v>78617.740000000005</v>
      </c>
      <c r="X182" s="47" t="e">
        <f>K182*#REF!/#REF!</f>
        <v>#REF!</v>
      </c>
    </row>
    <row r="183" spans="1:27" s="1" customFormat="1" ht="36" customHeight="1" x14ac:dyDescent="0.3">
      <c r="A183" s="9">
        <v>4</v>
      </c>
      <c r="B183" s="7" t="s">
        <v>340</v>
      </c>
      <c r="C183" s="4">
        <f>SUM('Прил.1.1 -перечень МКД'!H191)</f>
        <v>556.79999999999995</v>
      </c>
      <c r="D183" s="3">
        <f>SUM('Прил.1.1 -перечень МКД'!I191*3.9*31+'Прил.1.1 -перечень МКД'!I191*4.13*318)</f>
        <v>732896.64</v>
      </c>
      <c r="E183" s="98">
        <f t="shared" si="26"/>
        <v>23942.400000000001</v>
      </c>
      <c r="F183" s="97">
        <v>0</v>
      </c>
      <c r="G183" s="97">
        <v>0</v>
      </c>
      <c r="H183" s="97">
        <v>0</v>
      </c>
      <c r="I183" s="97">
        <v>0</v>
      </c>
      <c r="J183" s="114">
        <v>0</v>
      </c>
      <c r="K183" s="97">
        <v>0</v>
      </c>
      <c r="L183" s="79">
        <v>0</v>
      </c>
      <c r="M183" s="97">
        <v>0</v>
      </c>
      <c r="N183" s="95">
        <v>0</v>
      </c>
      <c r="O183" s="97">
        <v>0</v>
      </c>
      <c r="P183" s="95">
        <v>0</v>
      </c>
      <c r="Q183" s="97">
        <v>0</v>
      </c>
      <c r="R183" s="95">
        <v>0</v>
      </c>
      <c r="S183" s="97">
        <v>0</v>
      </c>
      <c r="T183" s="114">
        <v>1</v>
      </c>
      <c r="U183" s="97">
        <v>23942.400000000001</v>
      </c>
      <c r="V183" s="114">
        <v>0</v>
      </c>
      <c r="W183" s="97">
        <f t="shared" ref="W183:W193" si="28">(F183+G183+H183+I183+K183+M183+O183+Q183+S183)*0.0214</f>
        <v>0</v>
      </c>
      <c r="X183" s="51"/>
    </row>
    <row r="184" spans="1:27" s="1" customFormat="1" ht="36" customHeight="1" x14ac:dyDescent="0.3">
      <c r="A184" s="9">
        <v>5</v>
      </c>
      <c r="B184" s="7" t="s">
        <v>219</v>
      </c>
      <c r="C184" s="4">
        <f>SUM('Прил.1.1 -перечень МКД'!H192)</f>
        <v>918.7</v>
      </c>
      <c r="D184" s="3">
        <f>SUM('Прил.1.1 -перечень МКД'!I192*3.9*31+'Прил.1.1 -перечень МКД'!I192*4.13*318)</f>
        <v>1217669.76</v>
      </c>
      <c r="E184" s="98">
        <f t="shared" si="26"/>
        <v>39504.1</v>
      </c>
      <c r="F184" s="97">
        <v>0</v>
      </c>
      <c r="G184" s="97">
        <v>0</v>
      </c>
      <c r="H184" s="97">
        <v>0</v>
      </c>
      <c r="I184" s="97">
        <v>0</v>
      </c>
      <c r="J184" s="114">
        <v>0</v>
      </c>
      <c r="K184" s="97">
        <v>0</v>
      </c>
      <c r="L184" s="79">
        <v>0</v>
      </c>
      <c r="M184" s="97">
        <v>0</v>
      </c>
      <c r="N184" s="95">
        <v>0</v>
      </c>
      <c r="O184" s="97">
        <v>0</v>
      </c>
      <c r="P184" s="95">
        <v>0</v>
      </c>
      <c r="Q184" s="97">
        <v>0</v>
      </c>
      <c r="R184" s="95">
        <v>0</v>
      </c>
      <c r="S184" s="97">
        <v>0</v>
      </c>
      <c r="T184" s="114">
        <v>1</v>
      </c>
      <c r="U184" s="97">
        <v>39504.1</v>
      </c>
      <c r="V184" s="114">
        <v>0</v>
      </c>
      <c r="W184" s="97">
        <f t="shared" si="28"/>
        <v>0</v>
      </c>
      <c r="X184" s="51"/>
    </row>
    <row r="185" spans="1:27" s="1" customFormat="1" ht="36" customHeight="1" x14ac:dyDescent="0.3">
      <c r="A185" s="9">
        <v>6</v>
      </c>
      <c r="B185" s="7" t="s">
        <v>220</v>
      </c>
      <c r="C185" s="4">
        <f>SUM('Прил.1.1 -перечень МКД'!H193)</f>
        <v>499.7</v>
      </c>
      <c r="D185" s="3">
        <f>SUM('Прил.1.1 -перечень МКД'!I193*3.9*31+'Прил.1.1 -перечень МКД'!I193*4.13*318)</f>
        <v>651144.95999999996</v>
      </c>
      <c r="E185" s="98">
        <f t="shared" ref="E185:E206" si="29">F185+G185+H185+I185+K185+M185+O185+Q185+S185+U185+W185</f>
        <v>21484.95</v>
      </c>
      <c r="F185" s="97">
        <v>0</v>
      </c>
      <c r="G185" s="97">
        <v>0</v>
      </c>
      <c r="H185" s="97">
        <v>0</v>
      </c>
      <c r="I185" s="97">
        <v>0</v>
      </c>
      <c r="J185" s="114">
        <v>0</v>
      </c>
      <c r="K185" s="97">
        <v>0</v>
      </c>
      <c r="L185" s="79">
        <v>0</v>
      </c>
      <c r="M185" s="97">
        <v>0</v>
      </c>
      <c r="N185" s="95">
        <v>0</v>
      </c>
      <c r="O185" s="97">
        <v>0</v>
      </c>
      <c r="P185" s="95">
        <v>0</v>
      </c>
      <c r="Q185" s="97">
        <v>0</v>
      </c>
      <c r="R185" s="95">
        <v>0</v>
      </c>
      <c r="S185" s="97">
        <v>0</v>
      </c>
      <c r="T185" s="114">
        <v>1</v>
      </c>
      <c r="U185" s="97">
        <v>21484.95</v>
      </c>
      <c r="V185" s="114">
        <v>0</v>
      </c>
      <c r="W185" s="97">
        <f t="shared" si="28"/>
        <v>0</v>
      </c>
      <c r="X185" s="51"/>
    </row>
    <row r="186" spans="1:27" s="1" customFormat="1" ht="36" customHeight="1" x14ac:dyDescent="0.3">
      <c r="A186" s="9">
        <v>7</v>
      </c>
      <c r="B186" s="7" t="s">
        <v>221</v>
      </c>
      <c r="C186" s="4">
        <f>SUM('Прил.1.1 -перечень МКД'!H194)</f>
        <v>563.9</v>
      </c>
      <c r="D186" s="3">
        <f>SUM('Прил.1.1 -перечень МКД'!I194*3.9*31+'Прил.1.1 -перечень МКД'!I194*4.13*318)</f>
        <v>740067.83999999997</v>
      </c>
      <c r="E186" s="98">
        <f t="shared" si="29"/>
        <v>24247.27</v>
      </c>
      <c r="F186" s="97">
        <v>0</v>
      </c>
      <c r="G186" s="97">
        <v>0</v>
      </c>
      <c r="H186" s="97">
        <v>0</v>
      </c>
      <c r="I186" s="97">
        <v>0</v>
      </c>
      <c r="J186" s="114">
        <v>0</v>
      </c>
      <c r="K186" s="97">
        <v>0</v>
      </c>
      <c r="L186" s="79">
        <v>0</v>
      </c>
      <c r="M186" s="97">
        <v>0</v>
      </c>
      <c r="N186" s="95">
        <v>0</v>
      </c>
      <c r="O186" s="97">
        <v>0</v>
      </c>
      <c r="P186" s="95">
        <v>0</v>
      </c>
      <c r="Q186" s="97">
        <v>0</v>
      </c>
      <c r="R186" s="95">
        <v>0</v>
      </c>
      <c r="S186" s="97">
        <v>0</v>
      </c>
      <c r="T186" s="114">
        <v>1</v>
      </c>
      <c r="U186" s="97">
        <v>24247.27</v>
      </c>
      <c r="V186" s="114">
        <v>0</v>
      </c>
      <c r="W186" s="97">
        <f t="shared" si="28"/>
        <v>0</v>
      </c>
      <c r="X186" s="51"/>
    </row>
    <row r="187" spans="1:27" s="1" customFormat="1" ht="36" customHeight="1" x14ac:dyDescent="0.3">
      <c r="A187" s="9">
        <v>8</v>
      </c>
      <c r="B187" s="5" t="s">
        <v>93</v>
      </c>
      <c r="C187" s="4">
        <f>SUM('Прил.1.1 -перечень МКД'!H195)</f>
        <v>1625.4</v>
      </c>
      <c r="D187" s="3">
        <f>SUM('Прил.1.1 -перечень МКД'!I195*3.9*31+'Прил.1.1 -перечень МКД'!I195*4.13*318)</f>
        <v>2085384.96</v>
      </c>
      <c r="E187" s="98">
        <f t="shared" si="29"/>
        <v>2756079.37</v>
      </c>
      <c r="F187" s="97">
        <v>0</v>
      </c>
      <c r="G187" s="97">
        <v>0</v>
      </c>
      <c r="H187" s="97">
        <v>0</v>
      </c>
      <c r="I187" s="97">
        <v>0</v>
      </c>
      <c r="J187" s="114">
        <v>0</v>
      </c>
      <c r="K187" s="97">
        <v>0</v>
      </c>
      <c r="L187" s="79">
        <v>915</v>
      </c>
      <c r="M187" s="97">
        <v>2698335</v>
      </c>
      <c r="N187" s="95">
        <v>0</v>
      </c>
      <c r="O187" s="97">
        <v>0</v>
      </c>
      <c r="P187" s="95">
        <v>0</v>
      </c>
      <c r="Q187" s="97">
        <v>0</v>
      </c>
      <c r="R187" s="95">
        <v>0</v>
      </c>
      <c r="S187" s="97">
        <v>0</v>
      </c>
      <c r="T187" s="114">
        <v>0</v>
      </c>
      <c r="U187" s="97">
        <v>0</v>
      </c>
      <c r="V187" s="114">
        <v>1</v>
      </c>
      <c r="W187" s="97">
        <f t="shared" si="28"/>
        <v>57744.37</v>
      </c>
      <c r="X187" s="46"/>
    </row>
    <row r="188" spans="1:27" s="1" customFormat="1" ht="36" customHeight="1" x14ac:dyDescent="0.3">
      <c r="A188" s="9">
        <v>9</v>
      </c>
      <c r="B188" s="7" t="s">
        <v>222</v>
      </c>
      <c r="C188" s="4">
        <f>SUM('Прил.1.1 -перечень МКД'!H196)</f>
        <v>918.1</v>
      </c>
      <c r="D188" s="3">
        <f>SUM('Прил.1.1 -перечень МКД'!I196*3.9*31+'Прил.1.1 -перечень МКД'!I196*4.13*318)</f>
        <v>1209064.32</v>
      </c>
      <c r="E188" s="98">
        <f t="shared" si="29"/>
        <v>39478.300000000003</v>
      </c>
      <c r="F188" s="97">
        <v>0</v>
      </c>
      <c r="G188" s="97">
        <v>0</v>
      </c>
      <c r="H188" s="97">
        <v>0</v>
      </c>
      <c r="I188" s="97">
        <v>0</v>
      </c>
      <c r="J188" s="114">
        <v>0</v>
      </c>
      <c r="K188" s="97">
        <v>0</v>
      </c>
      <c r="L188" s="79">
        <v>0</v>
      </c>
      <c r="M188" s="97">
        <v>0</v>
      </c>
      <c r="N188" s="95">
        <v>0</v>
      </c>
      <c r="O188" s="97">
        <v>0</v>
      </c>
      <c r="P188" s="95">
        <v>0</v>
      </c>
      <c r="Q188" s="97">
        <v>0</v>
      </c>
      <c r="R188" s="95">
        <v>0</v>
      </c>
      <c r="S188" s="97">
        <v>0</v>
      </c>
      <c r="T188" s="114">
        <v>1</v>
      </c>
      <c r="U188" s="97">
        <v>39478.300000000003</v>
      </c>
      <c r="V188" s="114">
        <v>0</v>
      </c>
      <c r="W188" s="97">
        <f t="shared" si="28"/>
        <v>0</v>
      </c>
      <c r="X188" s="51"/>
    </row>
    <row r="189" spans="1:27" s="1" customFormat="1" ht="36" customHeight="1" x14ac:dyDescent="0.3">
      <c r="A189" s="9">
        <v>10</v>
      </c>
      <c r="B189" s="7" t="s">
        <v>223</v>
      </c>
      <c r="C189" s="4">
        <f>SUM('Прил.1.1 -перечень МКД'!H197)</f>
        <v>1914.8</v>
      </c>
      <c r="D189" s="3">
        <f>SUM('Прил.1.1 -перечень МКД'!I197*3.9*31+'Прил.1.1 -перечень МКД'!I197*4.13*318)</f>
        <v>2560118.4</v>
      </c>
      <c r="E189" s="98">
        <f t="shared" si="29"/>
        <v>82336.399999999994</v>
      </c>
      <c r="F189" s="97">
        <v>0</v>
      </c>
      <c r="G189" s="97">
        <v>0</v>
      </c>
      <c r="H189" s="97">
        <v>0</v>
      </c>
      <c r="I189" s="97">
        <v>0</v>
      </c>
      <c r="J189" s="114">
        <v>0</v>
      </c>
      <c r="K189" s="97">
        <v>0</v>
      </c>
      <c r="L189" s="79">
        <v>0</v>
      </c>
      <c r="M189" s="97">
        <v>0</v>
      </c>
      <c r="N189" s="95">
        <v>0</v>
      </c>
      <c r="O189" s="97">
        <v>0</v>
      </c>
      <c r="P189" s="95">
        <v>0</v>
      </c>
      <c r="Q189" s="97">
        <v>0</v>
      </c>
      <c r="R189" s="95">
        <v>0</v>
      </c>
      <c r="S189" s="97">
        <v>0</v>
      </c>
      <c r="T189" s="114">
        <v>1</v>
      </c>
      <c r="U189" s="97">
        <v>82336.399999999994</v>
      </c>
      <c r="V189" s="114">
        <v>0</v>
      </c>
      <c r="W189" s="97">
        <f t="shared" si="28"/>
        <v>0</v>
      </c>
      <c r="X189" s="51"/>
    </row>
    <row r="190" spans="1:27" s="1" customFormat="1" ht="36" customHeight="1" x14ac:dyDescent="0.3">
      <c r="A190" s="9">
        <v>11</v>
      </c>
      <c r="B190" s="48" t="s">
        <v>97</v>
      </c>
      <c r="C190" s="4">
        <f>SUM('Прил.1.1 -перечень МКД'!H198)</f>
        <v>4781.8999999999996</v>
      </c>
      <c r="D190" s="3">
        <f>SUM('Прил.1.1 -перечень МКД'!I198*3.9*31+'Прил.1.1 -перечень МКД'!I198*4.13*318)</f>
        <v>6213127.6799999997</v>
      </c>
      <c r="E190" s="98">
        <f t="shared" si="29"/>
        <v>3545251.82</v>
      </c>
      <c r="F190" s="97">
        <v>0</v>
      </c>
      <c r="G190" s="97">
        <v>0</v>
      </c>
      <c r="H190" s="97">
        <v>0</v>
      </c>
      <c r="I190" s="97">
        <v>0</v>
      </c>
      <c r="J190" s="114">
        <v>0</v>
      </c>
      <c r="K190" s="97">
        <v>0</v>
      </c>
      <c r="L190" s="79">
        <v>1177</v>
      </c>
      <c r="M190" s="97">
        <v>3470973</v>
      </c>
      <c r="N190" s="95">
        <v>0</v>
      </c>
      <c r="O190" s="97">
        <v>0</v>
      </c>
      <c r="P190" s="95">
        <v>0</v>
      </c>
      <c r="Q190" s="97">
        <v>0</v>
      </c>
      <c r="R190" s="95">
        <v>0</v>
      </c>
      <c r="S190" s="97">
        <v>0</v>
      </c>
      <c r="T190" s="114">
        <v>0</v>
      </c>
      <c r="U190" s="97">
        <v>0</v>
      </c>
      <c r="V190" s="114">
        <v>1</v>
      </c>
      <c r="W190" s="97">
        <f t="shared" si="28"/>
        <v>74278.820000000007</v>
      </c>
      <c r="X190" s="46"/>
    </row>
    <row r="191" spans="1:27" s="1" customFormat="1" ht="36" customHeight="1" x14ac:dyDescent="0.3">
      <c r="A191" s="9">
        <v>12</v>
      </c>
      <c r="B191" s="30" t="s">
        <v>349</v>
      </c>
      <c r="C191" s="4">
        <f>SUM('Прил.1.1 -перечень МКД'!H199)</f>
        <v>20004.3</v>
      </c>
      <c r="D191" s="3">
        <f>SUM('Прил.1.1 -перечень МКД'!I199*3.9*31+'Прил.1.1 -перечень МКД'!I199*4.13*318)</f>
        <v>25433521.34</v>
      </c>
      <c r="E191" s="98">
        <f t="shared" si="29"/>
        <v>10207623.66</v>
      </c>
      <c r="F191" s="97">
        <v>0</v>
      </c>
      <c r="G191" s="97">
        <v>0</v>
      </c>
      <c r="H191" s="97">
        <v>0</v>
      </c>
      <c r="I191" s="97">
        <v>0</v>
      </c>
      <c r="J191" s="114">
        <v>0</v>
      </c>
      <c r="K191" s="97">
        <v>0</v>
      </c>
      <c r="L191" s="79">
        <v>2700</v>
      </c>
      <c r="M191" s="97">
        <f>L191*3647</f>
        <v>9846900</v>
      </c>
      <c r="N191" s="95">
        <v>0</v>
      </c>
      <c r="O191" s="97">
        <v>0</v>
      </c>
      <c r="P191" s="95">
        <v>0</v>
      </c>
      <c r="Q191" s="97">
        <v>0</v>
      </c>
      <c r="R191" s="95">
        <v>0</v>
      </c>
      <c r="S191" s="97">
        <v>0</v>
      </c>
      <c r="T191" s="114">
        <v>1</v>
      </c>
      <c r="U191" s="97">
        <v>150000</v>
      </c>
      <c r="V191" s="114">
        <v>1</v>
      </c>
      <c r="W191" s="97">
        <f t="shared" si="28"/>
        <v>210723.66</v>
      </c>
      <c r="X191" s="46"/>
    </row>
    <row r="192" spans="1:27" s="1" customFormat="1" ht="36" customHeight="1" x14ac:dyDescent="0.3">
      <c r="A192" s="9">
        <v>13</v>
      </c>
      <c r="B192" s="5" t="s">
        <v>100</v>
      </c>
      <c r="C192" s="4">
        <f>SUM('Прил.1.1 -перечень МКД'!H200)</f>
        <v>4866.3</v>
      </c>
      <c r="D192" s="3">
        <f>SUM('Прил.1.1 -перечень МКД'!I200*3.9*31+'Прил.1.1 -перечень МКД'!I200*4.13*318)</f>
        <v>6322129.9199999999</v>
      </c>
      <c r="E192" s="98">
        <f t="shared" si="29"/>
        <v>209251.33</v>
      </c>
      <c r="F192" s="97">
        <v>0</v>
      </c>
      <c r="G192" s="97">
        <v>0</v>
      </c>
      <c r="H192" s="97">
        <v>0</v>
      </c>
      <c r="I192" s="97">
        <v>0</v>
      </c>
      <c r="J192" s="114">
        <v>0</v>
      </c>
      <c r="K192" s="97">
        <v>0</v>
      </c>
      <c r="L192" s="79">
        <v>0</v>
      </c>
      <c r="M192" s="97">
        <v>0</v>
      </c>
      <c r="N192" s="95">
        <v>0</v>
      </c>
      <c r="O192" s="97">
        <v>0</v>
      </c>
      <c r="P192" s="95">
        <v>0</v>
      </c>
      <c r="Q192" s="97">
        <v>0</v>
      </c>
      <c r="R192" s="95">
        <v>0</v>
      </c>
      <c r="S192" s="97">
        <v>0</v>
      </c>
      <c r="T192" s="114">
        <v>1</v>
      </c>
      <c r="U192" s="97">
        <v>209251.33</v>
      </c>
      <c r="V192" s="114">
        <v>0</v>
      </c>
      <c r="W192" s="97">
        <f t="shared" si="28"/>
        <v>0</v>
      </c>
      <c r="X192" s="47" t="e">
        <f>K192*#REF!/#REF!</f>
        <v>#REF!</v>
      </c>
    </row>
    <row r="193" spans="1:24" s="1" customFormat="1" ht="36" customHeight="1" x14ac:dyDescent="0.3">
      <c r="A193" s="9">
        <v>14</v>
      </c>
      <c r="B193" s="5" t="s">
        <v>101</v>
      </c>
      <c r="C193" s="4">
        <f>SUM('Прил.1.1 -перечень МКД'!H201)</f>
        <v>2999.9</v>
      </c>
      <c r="D193" s="3">
        <f>SUM('Прил.1.1 -перечень МКД'!I201*3.9*31+'Прил.1.1 -перечень МКД'!I201*4.13*318)</f>
        <v>3868145.28</v>
      </c>
      <c r="E193" s="98">
        <f t="shared" si="29"/>
        <v>2866412.24</v>
      </c>
      <c r="F193" s="97">
        <v>0</v>
      </c>
      <c r="G193" s="97">
        <v>0</v>
      </c>
      <c r="H193" s="97">
        <v>0</v>
      </c>
      <c r="I193" s="97">
        <v>0</v>
      </c>
      <c r="J193" s="114">
        <v>0</v>
      </c>
      <c r="K193" s="97">
        <v>0</v>
      </c>
      <c r="L193" s="95">
        <v>790</v>
      </c>
      <c r="M193" s="97">
        <v>2806356.22</v>
      </c>
      <c r="N193" s="95">
        <v>0</v>
      </c>
      <c r="O193" s="97">
        <v>0</v>
      </c>
      <c r="P193" s="95">
        <v>0</v>
      </c>
      <c r="Q193" s="97">
        <v>0</v>
      </c>
      <c r="R193" s="95">
        <v>0</v>
      </c>
      <c r="S193" s="97">
        <v>0</v>
      </c>
      <c r="T193" s="114">
        <v>0</v>
      </c>
      <c r="U193" s="97">
        <v>0</v>
      </c>
      <c r="V193" s="114">
        <v>1</v>
      </c>
      <c r="W193" s="97">
        <f t="shared" si="28"/>
        <v>60056.02</v>
      </c>
      <c r="X193" s="47" t="e">
        <f>K193*#REF!/#REF!</f>
        <v>#REF!</v>
      </c>
    </row>
    <row r="194" spans="1:24" s="1" customFormat="1" ht="36" customHeight="1" x14ac:dyDescent="0.3">
      <c r="A194" s="9">
        <v>15</v>
      </c>
      <c r="B194" s="5" t="s">
        <v>106</v>
      </c>
      <c r="C194" s="4">
        <f>SUM('Прил.1.1 -перечень МКД'!H202)</f>
        <v>251.2</v>
      </c>
      <c r="D194" s="3">
        <f>SUM('Прил.1.1 -перечень МКД'!I202*3.9*31+'Прил.1.1 -перечень МКД'!I202*4.13*318)</f>
        <v>324138.23999999999</v>
      </c>
      <c r="E194" s="98">
        <f t="shared" si="29"/>
        <v>124439.2</v>
      </c>
      <c r="F194" s="97">
        <v>121832</v>
      </c>
      <c r="G194" s="97">
        <v>0</v>
      </c>
      <c r="H194" s="97">
        <v>0</v>
      </c>
      <c r="I194" s="97">
        <v>0</v>
      </c>
      <c r="J194" s="114">
        <v>0</v>
      </c>
      <c r="K194" s="97">
        <v>0</v>
      </c>
      <c r="L194" s="79">
        <v>0</v>
      </c>
      <c r="M194" s="97">
        <v>0</v>
      </c>
      <c r="N194" s="95">
        <v>0</v>
      </c>
      <c r="O194" s="97">
        <v>0</v>
      </c>
      <c r="P194" s="95">
        <v>0</v>
      </c>
      <c r="Q194" s="97">
        <v>0</v>
      </c>
      <c r="R194" s="95">
        <v>0</v>
      </c>
      <c r="S194" s="97">
        <v>0</v>
      </c>
      <c r="T194" s="114">
        <v>0</v>
      </c>
      <c r="U194" s="97">
        <v>0</v>
      </c>
      <c r="V194" s="114">
        <v>1</v>
      </c>
      <c r="W194" s="97">
        <f t="shared" ref="W194:W198" si="30">(F194+G194+H194+I194+K194+M194+O194+Q194+S194)*0.0214</f>
        <v>2607.1999999999998</v>
      </c>
      <c r="X194" s="46"/>
    </row>
    <row r="195" spans="1:24" s="1" customFormat="1" ht="36" customHeight="1" x14ac:dyDescent="0.3">
      <c r="A195" s="9">
        <v>16</v>
      </c>
      <c r="B195" s="7" t="s">
        <v>226</v>
      </c>
      <c r="C195" s="4">
        <f>SUM('Прил.1.1 -перечень МКД'!H203)</f>
        <v>3401.9</v>
      </c>
      <c r="D195" s="3">
        <f>SUM('Прил.1.1 -перечень МКД'!I203*3.9*31+'Прил.1.1 -перечень МКД'!I203*4.13*318)</f>
        <v>4454749.4400000004</v>
      </c>
      <c r="E195" s="98">
        <f t="shared" si="29"/>
        <v>146281.70000000001</v>
      </c>
      <c r="F195" s="97">
        <v>0</v>
      </c>
      <c r="G195" s="97">
        <v>0</v>
      </c>
      <c r="H195" s="97">
        <v>0</v>
      </c>
      <c r="I195" s="97">
        <v>0</v>
      </c>
      <c r="J195" s="114">
        <v>0</v>
      </c>
      <c r="K195" s="97">
        <v>0</v>
      </c>
      <c r="L195" s="79">
        <v>0</v>
      </c>
      <c r="M195" s="97">
        <v>0</v>
      </c>
      <c r="N195" s="95">
        <v>0</v>
      </c>
      <c r="O195" s="97">
        <v>0</v>
      </c>
      <c r="P195" s="95">
        <v>0</v>
      </c>
      <c r="Q195" s="97">
        <v>0</v>
      </c>
      <c r="R195" s="95">
        <v>0</v>
      </c>
      <c r="S195" s="97">
        <v>0</v>
      </c>
      <c r="T195" s="114">
        <v>1</v>
      </c>
      <c r="U195" s="97">
        <v>146281.70000000001</v>
      </c>
      <c r="V195" s="114">
        <v>0</v>
      </c>
      <c r="W195" s="97">
        <f t="shared" si="30"/>
        <v>0</v>
      </c>
      <c r="X195" s="51" t="e">
        <f>K195*$X$47/$K$47</f>
        <v>#DIV/0!</v>
      </c>
    </row>
    <row r="196" spans="1:24" s="1" customFormat="1" ht="36" customHeight="1" x14ac:dyDescent="0.3">
      <c r="A196" s="9">
        <v>17</v>
      </c>
      <c r="B196" s="7" t="s">
        <v>227</v>
      </c>
      <c r="C196" s="4">
        <f>SUM('Прил.1.1 -перечень МКД'!H204)</f>
        <v>3387.8</v>
      </c>
      <c r="D196" s="3">
        <f>SUM('Прил.1.1 -перечень МКД'!I204*3.9*31+'Прил.1.1 -перечень МКД'!I204*4.13*318)</f>
        <v>4408853.76</v>
      </c>
      <c r="E196" s="98">
        <f t="shared" si="29"/>
        <v>115185.2</v>
      </c>
      <c r="F196" s="97">
        <v>0</v>
      </c>
      <c r="G196" s="97">
        <v>0</v>
      </c>
      <c r="H196" s="97">
        <v>0</v>
      </c>
      <c r="I196" s="97">
        <v>0</v>
      </c>
      <c r="J196" s="114">
        <v>0</v>
      </c>
      <c r="K196" s="97">
        <v>0</v>
      </c>
      <c r="L196" s="79">
        <v>0</v>
      </c>
      <c r="M196" s="97">
        <v>0</v>
      </c>
      <c r="N196" s="95">
        <v>0</v>
      </c>
      <c r="O196" s="97">
        <v>0</v>
      </c>
      <c r="P196" s="95">
        <v>0</v>
      </c>
      <c r="Q196" s="97">
        <v>0</v>
      </c>
      <c r="R196" s="95">
        <v>0</v>
      </c>
      <c r="S196" s="97">
        <v>0</v>
      </c>
      <c r="T196" s="114">
        <v>1</v>
      </c>
      <c r="U196" s="97">
        <v>115185.2</v>
      </c>
      <c r="V196" s="114">
        <v>0</v>
      </c>
      <c r="W196" s="97">
        <f t="shared" si="30"/>
        <v>0</v>
      </c>
      <c r="X196" s="51" t="e">
        <f>K196*$X$47/$K$47</f>
        <v>#DIV/0!</v>
      </c>
    </row>
    <row r="197" spans="1:24" s="1" customFormat="1" ht="36" customHeight="1" x14ac:dyDescent="0.3">
      <c r="A197" s="9">
        <v>18</v>
      </c>
      <c r="B197" s="5" t="s">
        <v>107</v>
      </c>
      <c r="C197" s="4">
        <f>SUM('Прил.1.1 -перечень МКД'!H205)</f>
        <v>1707</v>
      </c>
      <c r="D197" s="3">
        <f>SUM('Прил.1.1 -перечень МКД'!I205*3.9*31+'Прил.1.1 -перечень МКД'!I205*4.13*318)</f>
        <v>2246019.84</v>
      </c>
      <c r="E197" s="98">
        <f t="shared" si="29"/>
        <v>1765095.64</v>
      </c>
      <c r="F197" s="97">
        <v>0</v>
      </c>
      <c r="G197" s="97">
        <v>0</v>
      </c>
      <c r="H197" s="97">
        <v>0</v>
      </c>
      <c r="I197" s="97">
        <v>0</v>
      </c>
      <c r="J197" s="114">
        <v>0</v>
      </c>
      <c r="K197" s="97">
        <v>0</v>
      </c>
      <c r="L197" s="79">
        <v>586</v>
      </c>
      <c r="M197" s="97">
        <v>1728114</v>
      </c>
      <c r="N197" s="95">
        <v>0</v>
      </c>
      <c r="O197" s="97">
        <v>0</v>
      </c>
      <c r="P197" s="95">
        <v>0</v>
      </c>
      <c r="Q197" s="97">
        <v>0</v>
      </c>
      <c r="R197" s="95">
        <v>0</v>
      </c>
      <c r="S197" s="97">
        <v>0</v>
      </c>
      <c r="T197" s="114">
        <v>0</v>
      </c>
      <c r="U197" s="97">
        <v>0</v>
      </c>
      <c r="V197" s="114">
        <v>1</v>
      </c>
      <c r="W197" s="97">
        <f t="shared" si="30"/>
        <v>36981.64</v>
      </c>
      <c r="X197" s="47" t="e">
        <f>K197*#REF!/#REF!</f>
        <v>#REF!</v>
      </c>
    </row>
    <row r="198" spans="1:24" s="1" customFormat="1" ht="36" customHeight="1" x14ac:dyDescent="0.3">
      <c r="A198" s="9">
        <v>19</v>
      </c>
      <c r="B198" s="48" t="s">
        <v>109</v>
      </c>
      <c r="C198" s="4">
        <f>SUM('Прил.1.1 -перечень МКД'!H206)</f>
        <v>6417.2</v>
      </c>
      <c r="D198" s="3">
        <f>SUM('Прил.1.1 -перечень МКД'!I206*3.9*31+'Прил.1.1 -перечень МКД'!I206*4.13*318)</f>
        <v>8320026.2400000002</v>
      </c>
      <c r="E198" s="98">
        <f t="shared" si="29"/>
        <v>4575392.96</v>
      </c>
      <c r="F198" s="97">
        <v>0</v>
      </c>
      <c r="G198" s="97">
        <v>0</v>
      </c>
      <c r="H198" s="97">
        <v>0</v>
      </c>
      <c r="I198" s="97">
        <v>0</v>
      </c>
      <c r="J198" s="114">
        <v>0</v>
      </c>
      <c r="K198" s="97">
        <v>0</v>
      </c>
      <c r="L198" s="79">
        <v>1519</v>
      </c>
      <c r="M198" s="97">
        <v>4479531</v>
      </c>
      <c r="N198" s="95">
        <v>0</v>
      </c>
      <c r="O198" s="97">
        <v>0</v>
      </c>
      <c r="P198" s="95">
        <v>0</v>
      </c>
      <c r="Q198" s="97">
        <v>0</v>
      </c>
      <c r="R198" s="95">
        <v>0</v>
      </c>
      <c r="S198" s="97">
        <v>0</v>
      </c>
      <c r="T198" s="114">
        <v>0</v>
      </c>
      <c r="U198" s="97">
        <v>0</v>
      </c>
      <c r="V198" s="114">
        <v>1</v>
      </c>
      <c r="W198" s="97">
        <f t="shared" si="30"/>
        <v>95861.96</v>
      </c>
      <c r="X198" s="46"/>
    </row>
    <row r="199" spans="1:24" s="1" customFormat="1" ht="36" customHeight="1" x14ac:dyDescent="0.3">
      <c r="A199" s="9">
        <v>20</v>
      </c>
      <c r="B199" s="5" t="s">
        <v>126</v>
      </c>
      <c r="C199" s="4">
        <f>SUM('Прил.1.1 -перечень МКД'!H207)</f>
        <v>2027.2</v>
      </c>
      <c r="D199" s="3">
        <f>SUM('Прил.1.1 -перечень МКД'!I207*3.9*31+'Прил.1.1 -перечень МКД'!I207*4.13*318)</f>
        <v>2637567.36</v>
      </c>
      <c r="E199" s="98">
        <f t="shared" si="29"/>
        <v>2680245.5299999998</v>
      </c>
      <c r="F199" s="97">
        <v>0</v>
      </c>
      <c r="G199" s="97">
        <v>0</v>
      </c>
      <c r="H199" s="97">
        <v>0</v>
      </c>
      <c r="I199" s="97">
        <v>0</v>
      </c>
      <c r="J199" s="114">
        <v>0</v>
      </c>
      <c r="K199" s="97">
        <v>0</v>
      </c>
      <c r="L199" s="79">
        <v>665</v>
      </c>
      <c r="M199" s="97">
        <v>2624090</v>
      </c>
      <c r="N199" s="95">
        <v>0</v>
      </c>
      <c r="O199" s="97">
        <v>0</v>
      </c>
      <c r="P199" s="95">
        <v>0</v>
      </c>
      <c r="Q199" s="97">
        <v>0</v>
      </c>
      <c r="R199" s="95">
        <v>0</v>
      </c>
      <c r="S199" s="97">
        <v>0</v>
      </c>
      <c r="T199" s="114">
        <v>0</v>
      </c>
      <c r="U199" s="97">
        <v>0</v>
      </c>
      <c r="V199" s="114">
        <v>1</v>
      </c>
      <c r="W199" s="97">
        <f t="shared" ref="W199:W207" si="31">(F199+G199+H199+I199+K199+M199+O199+Q199+S199)*0.0214</f>
        <v>56155.53</v>
      </c>
      <c r="X199" s="46"/>
    </row>
    <row r="200" spans="1:24" s="1" customFormat="1" ht="36" customHeight="1" x14ac:dyDescent="0.3">
      <c r="A200" s="9">
        <v>21</v>
      </c>
      <c r="B200" s="7" t="s">
        <v>228</v>
      </c>
      <c r="C200" s="4">
        <f>SUM('Прил.1.1 -перечень МКД'!H208)</f>
        <v>417.9</v>
      </c>
      <c r="D200" s="3">
        <f>SUM('Прил.1.1 -перечень МКД'!I208*3.9*31+'Прил.1.1 -перечень МКД'!I208*4.13*318)</f>
        <v>539274.23999999999</v>
      </c>
      <c r="E200" s="98">
        <f t="shared" si="29"/>
        <v>17969.7</v>
      </c>
      <c r="F200" s="97">
        <v>0</v>
      </c>
      <c r="G200" s="97">
        <v>0</v>
      </c>
      <c r="H200" s="97">
        <v>0</v>
      </c>
      <c r="I200" s="97">
        <v>0</v>
      </c>
      <c r="J200" s="114">
        <v>0</v>
      </c>
      <c r="K200" s="97">
        <v>0</v>
      </c>
      <c r="L200" s="79">
        <v>0</v>
      </c>
      <c r="M200" s="97">
        <v>0</v>
      </c>
      <c r="N200" s="95">
        <v>0</v>
      </c>
      <c r="O200" s="97">
        <v>0</v>
      </c>
      <c r="P200" s="95">
        <v>0</v>
      </c>
      <c r="Q200" s="97">
        <v>0</v>
      </c>
      <c r="R200" s="95">
        <v>0</v>
      </c>
      <c r="S200" s="97">
        <v>0</v>
      </c>
      <c r="T200" s="114">
        <v>1</v>
      </c>
      <c r="U200" s="97">
        <v>17969.7</v>
      </c>
      <c r="V200" s="114">
        <v>0</v>
      </c>
      <c r="W200" s="97">
        <f t="shared" si="31"/>
        <v>0</v>
      </c>
      <c r="X200" s="51" t="e">
        <f>K200*$X$47/$K$47</f>
        <v>#DIV/0!</v>
      </c>
    </row>
    <row r="201" spans="1:24" s="1" customFormat="1" ht="36" customHeight="1" x14ac:dyDescent="0.3">
      <c r="A201" s="9">
        <v>22</v>
      </c>
      <c r="B201" s="7" t="s">
        <v>344</v>
      </c>
      <c r="C201" s="4">
        <f>SUM('Прил.1.1 -перечень МКД'!H209)</f>
        <v>452.3</v>
      </c>
      <c r="D201" s="3">
        <f>SUM('Прил.1.1 -перечень МКД'!I209*3.9*31+'Прил.1.1 -перечень МКД'!I209*4.13*318)</f>
        <v>575130.24</v>
      </c>
      <c r="E201" s="98">
        <f t="shared" si="29"/>
        <v>19448.900000000001</v>
      </c>
      <c r="F201" s="97">
        <v>0</v>
      </c>
      <c r="G201" s="97">
        <v>0</v>
      </c>
      <c r="H201" s="97">
        <v>0</v>
      </c>
      <c r="I201" s="97">
        <v>0</v>
      </c>
      <c r="J201" s="114">
        <v>0</v>
      </c>
      <c r="K201" s="97">
        <v>0</v>
      </c>
      <c r="L201" s="79">
        <v>0</v>
      </c>
      <c r="M201" s="97">
        <v>0</v>
      </c>
      <c r="N201" s="95">
        <v>0</v>
      </c>
      <c r="O201" s="97">
        <v>0</v>
      </c>
      <c r="P201" s="95">
        <v>0</v>
      </c>
      <c r="Q201" s="97">
        <v>0</v>
      </c>
      <c r="R201" s="95">
        <v>0</v>
      </c>
      <c r="S201" s="97">
        <v>0</v>
      </c>
      <c r="T201" s="114">
        <v>1</v>
      </c>
      <c r="U201" s="97">
        <v>19448.900000000001</v>
      </c>
      <c r="V201" s="114">
        <v>0</v>
      </c>
      <c r="W201" s="97">
        <f t="shared" si="31"/>
        <v>0</v>
      </c>
      <c r="X201" s="51" t="e">
        <f>K201*$X$47/$K$47</f>
        <v>#DIV/0!</v>
      </c>
    </row>
    <row r="202" spans="1:24" s="1" customFormat="1" ht="36" customHeight="1" x14ac:dyDescent="0.3">
      <c r="A202" s="9">
        <v>23</v>
      </c>
      <c r="B202" s="7" t="s">
        <v>343</v>
      </c>
      <c r="C202" s="4">
        <f>SUM('Прил.1.1 -перечень МКД'!H210)</f>
        <v>437</v>
      </c>
      <c r="D202" s="3">
        <f>SUM('Прил.1.1 -перечень МКД'!I210*3.9*31+'Прил.1.1 -перечень МКД'!I210*4.13*318)</f>
        <v>557919.36</v>
      </c>
      <c r="E202" s="98">
        <f t="shared" si="29"/>
        <v>18354</v>
      </c>
      <c r="F202" s="97">
        <v>0</v>
      </c>
      <c r="G202" s="97">
        <v>0</v>
      </c>
      <c r="H202" s="97">
        <v>0</v>
      </c>
      <c r="I202" s="97">
        <v>0</v>
      </c>
      <c r="J202" s="114">
        <v>0</v>
      </c>
      <c r="K202" s="97">
        <v>0</v>
      </c>
      <c r="L202" s="79">
        <v>0</v>
      </c>
      <c r="M202" s="97">
        <v>0</v>
      </c>
      <c r="N202" s="95">
        <v>0</v>
      </c>
      <c r="O202" s="97">
        <v>0</v>
      </c>
      <c r="P202" s="95">
        <v>0</v>
      </c>
      <c r="Q202" s="97">
        <v>0</v>
      </c>
      <c r="R202" s="95">
        <v>0</v>
      </c>
      <c r="S202" s="97">
        <v>0</v>
      </c>
      <c r="T202" s="114">
        <v>1</v>
      </c>
      <c r="U202" s="97">
        <v>18354</v>
      </c>
      <c r="V202" s="114">
        <v>0</v>
      </c>
      <c r="W202" s="97">
        <f t="shared" si="31"/>
        <v>0</v>
      </c>
      <c r="X202" s="51" t="e">
        <f>K202*$X$47/$K$47</f>
        <v>#DIV/0!</v>
      </c>
    </row>
    <row r="203" spans="1:24" s="1" customFormat="1" ht="36" customHeight="1" x14ac:dyDescent="0.3">
      <c r="A203" s="9">
        <v>24</v>
      </c>
      <c r="B203" s="7" t="s">
        <v>229</v>
      </c>
      <c r="C203" s="4">
        <f>SUM('Прил.1.1 -перечень МКД'!H211)</f>
        <v>433.8</v>
      </c>
      <c r="D203" s="3">
        <f>SUM('Прил.1.1 -перечень МКД'!I211*3.9*31+'Прил.1.1 -перечень МКД'!I211*4.13*318)</f>
        <v>557919.36</v>
      </c>
      <c r="E203" s="98">
        <f t="shared" si="29"/>
        <v>18219.599999999999</v>
      </c>
      <c r="F203" s="97">
        <v>0</v>
      </c>
      <c r="G203" s="97">
        <v>0</v>
      </c>
      <c r="H203" s="97">
        <v>0</v>
      </c>
      <c r="I203" s="97">
        <v>0</v>
      </c>
      <c r="J203" s="114">
        <v>0</v>
      </c>
      <c r="K203" s="97">
        <v>0</v>
      </c>
      <c r="L203" s="79">
        <v>0</v>
      </c>
      <c r="M203" s="97">
        <v>0</v>
      </c>
      <c r="N203" s="95">
        <v>0</v>
      </c>
      <c r="O203" s="97">
        <v>0</v>
      </c>
      <c r="P203" s="95">
        <v>0</v>
      </c>
      <c r="Q203" s="97">
        <v>0</v>
      </c>
      <c r="R203" s="95">
        <v>0</v>
      </c>
      <c r="S203" s="97">
        <v>0</v>
      </c>
      <c r="T203" s="114">
        <v>1</v>
      </c>
      <c r="U203" s="97">
        <v>18219.599999999999</v>
      </c>
      <c r="V203" s="114">
        <v>1</v>
      </c>
      <c r="W203" s="97">
        <f t="shared" si="31"/>
        <v>0</v>
      </c>
      <c r="X203" s="51" t="e">
        <f>K203*$X$47/$K$47</f>
        <v>#DIV/0!</v>
      </c>
    </row>
    <row r="204" spans="1:24" s="1" customFormat="1" ht="36" customHeight="1" x14ac:dyDescent="0.3">
      <c r="A204" s="9">
        <v>25</v>
      </c>
      <c r="B204" s="5" t="s">
        <v>137</v>
      </c>
      <c r="C204" s="4">
        <f>SUM('Прил.1.1 -перечень МКД'!H212)</f>
        <v>241.3</v>
      </c>
      <c r="D204" s="3">
        <f>SUM('Прил.1.1 -перечень МКД'!I212*3.9*31+'Прил.1.1 -перечень МКД'!I212*4.13*318)</f>
        <v>312664.32000000001</v>
      </c>
      <c r="E204" s="98">
        <f t="shared" si="29"/>
        <v>119534.95</v>
      </c>
      <c r="F204" s="97">
        <v>117030.5</v>
      </c>
      <c r="G204" s="97">
        <v>0</v>
      </c>
      <c r="H204" s="97">
        <v>0</v>
      </c>
      <c r="I204" s="97">
        <v>0</v>
      </c>
      <c r="J204" s="114">
        <v>0</v>
      </c>
      <c r="K204" s="97">
        <v>0</v>
      </c>
      <c r="L204" s="79">
        <v>0</v>
      </c>
      <c r="M204" s="97">
        <v>0</v>
      </c>
      <c r="N204" s="95">
        <v>0</v>
      </c>
      <c r="O204" s="97">
        <v>0</v>
      </c>
      <c r="P204" s="95">
        <v>0</v>
      </c>
      <c r="Q204" s="97">
        <v>0</v>
      </c>
      <c r="R204" s="95">
        <v>0</v>
      </c>
      <c r="S204" s="97">
        <v>0</v>
      </c>
      <c r="T204" s="114">
        <v>0</v>
      </c>
      <c r="U204" s="97">
        <v>0</v>
      </c>
      <c r="V204" s="114">
        <v>1</v>
      </c>
      <c r="W204" s="97">
        <f t="shared" si="31"/>
        <v>2504.4499999999998</v>
      </c>
      <c r="X204" s="46"/>
    </row>
    <row r="205" spans="1:24" s="1" customFormat="1" ht="36" customHeight="1" x14ac:dyDescent="0.3">
      <c r="A205" s="9">
        <v>26</v>
      </c>
      <c r="B205" s="5" t="s">
        <v>139</v>
      </c>
      <c r="C205" s="4">
        <f>SUM('Прил.1.1 -перечень МКД'!H213)</f>
        <v>3663.8</v>
      </c>
      <c r="D205" s="3">
        <f>SUM('Прил.1.1 -перечень МКД'!I213*3.9*31+'Прил.1.1 -перечень МКД'!I213*4.13*318)</f>
        <v>4827651.84</v>
      </c>
      <c r="E205" s="98">
        <f t="shared" si="29"/>
        <v>3644651.41</v>
      </c>
      <c r="F205" s="97">
        <v>0</v>
      </c>
      <c r="G205" s="97">
        <v>0</v>
      </c>
      <c r="H205" s="97">
        <v>0</v>
      </c>
      <c r="I205" s="97">
        <v>0</v>
      </c>
      <c r="J205" s="114">
        <v>0</v>
      </c>
      <c r="K205" s="97">
        <v>0</v>
      </c>
      <c r="L205" s="79">
        <v>1210</v>
      </c>
      <c r="M205" s="97">
        <v>3568290</v>
      </c>
      <c r="N205" s="95">
        <v>0</v>
      </c>
      <c r="O205" s="97">
        <v>0</v>
      </c>
      <c r="P205" s="95">
        <v>0</v>
      </c>
      <c r="Q205" s="97">
        <v>0</v>
      </c>
      <c r="R205" s="95">
        <v>0</v>
      </c>
      <c r="S205" s="97">
        <v>0</v>
      </c>
      <c r="T205" s="114">
        <v>0</v>
      </c>
      <c r="U205" s="97">
        <v>0</v>
      </c>
      <c r="V205" s="114">
        <v>1</v>
      </c>
      <c r="W205" s="97">
        <f t="shared" si="31"/>
        <v>76361.41</v>
      </c>
      <c r="X205" s="46"/>
    </row>
    <row r="206" spans="1:24" s="1" customFormat="1" ht="36" customHeight="1" x14ac:dyDescent="0.3">
      <c r="A206" s="9">
        <v>27</v>
      </c>
      <c r="B206" s="7" t="s">
        <v>230</v>
      </c>
      <c r="C206" s="4">
        <f>SUM('Прил.1.1 -перечень МКД'!H214)</f>
        <v>4502.3</v>
      </c>
      <c r="D206" s="3">
        <f>SUM('Прил.1.1 -перечень МКД'!I214*3.9*31+'Прил.1.1 -перечень МКД'!I214*4.13*318)</f>
        <v>5860304.6399999997</v>
      </c>
      <c r="E206" s="98">
        <f t="shared" si="29"/>
        <v>193598.9</v>
      </c>
      <c r="F206" s="97">
        <v>0</v>
      </c>
      <c r="G206" s="97">
        <v>0</v>
      </c>
      <c r="H206" s="97">
        <v>0</v>
      </c>
      <c r="I206" s="97">
        <v>0</v>
      </c>
      <c r="J206" s="114">
        <v>0</v>
      </c>
      <c r="K206" s="97">
        <v>0</v>
      </c>
      <c r="L206" s="79">
        <v>0</v>
      </c>
      <c r="M206" s="97">
        <v>0</v>
      </c>
      <c r="N206" s="95">
        <v>0</v>
      </c>
      <c r="O206" s="97">
        <v>0</v>
      </c>
      <c r="P206" s="95">
        <v>0</v>
      </c>
      <c r="Q206" s="97">
        <v>0</v>
      </c>
      <c r="R206" s="95">
        <v>0</v>
      </c>
      <c r="S206" s="97">
        <v>0</v>
      </c>
      <c r="T206" s="114">
        <v>1</v>
      </c>
      <c r="U206" s="97">
        <v>193598.9</v>
      </c>
      <c r="V206" s="114">
        <v>0</v>
      </c>
      <c r="W206" s="97">
        <f t="shared" si="31"/>
        <v>0</v>
      </c>
      <c r="X206" s="51"/>
    </row>
    <row r="207" spans="1:24" s="1" customFormat="1" ht="36" customHeight="1" x14ac:dyDescent="0.3">
      <c r="A207" s="9">
        <v>28</v>
      </c>
      <c r="B207" s="5" t="s">
        <v>206</v>
      </c>
      <c r="C207" s="4">
        <f>SUM('Прил.1.1 -перечень МКД'!H215)</f>
        <v>9334.2999999999993</v>
      </c>
      <c r="D207" s="3">
        <f>SUM('Прил.1.1 -перечень МКД'!I215*3.9*31+'Прил.1.1 -перечень МКД'!I215*4.13*318)</f>
        <v>12249843.84</v>
      </c>
      <c r="E207" s="98">
        <f t="shared" ref="E207:E229" si="32">F207+G207+H207+I207+K207+M207+O207+Q207+S207+U207+W207</f>
        <v>5180826.79</v>
      </c>
      <c r="F207" s="97">
        <v>0</v>
      </c>
      <c r="G207" s="97">
        <v>0</v>
      </c>
      <c r="H207" s="97">
        <v>0</v>
      </c>
      <c r="I207" s="97">
        <v>0</v>
      </c>
      <c r="J207" s="114">
        <v>0</v>
      </c>
      <c r="K207" s="97">
        <v>0</v>
      </c>
      <c r="L207" s="79">
        <v>1720</v>
      </c>
      <c r="M207" s="97">
        <v>5072280</v>
      </c>
      <c r="N207" s="95">
        <v>0</v>
      </c>
      <c r="O207" s="97">
        <v>0</v>
      </c>
      <c r="P207" s="95">
        <v>0</v>
      </c>
      <c r="Q207" s="97">
        <v>0</v>
      </c>
      <c r="R207" s="95">
        <v>0</v>
      </c>
      <c r="S207" s="97">
        <v>0</v>
      </c>
      <c r="T207" s="114">
        <v>0</v>
      </c>
      <c r="U207" s="97">
        <v>0</v>
      </c>
      <c r="V207" s="114">
        <v>1</v>
      </c>
      <c r="W207" s="97">
        <f t="shared" si="31"/>
        <v>108546.79</v>
      </c>
      <c r="X207" s="46"/>
    </row>
    <row r="208" spans="1:24" s="1" customFormat="1" ht="36" customHeight="1" x14ac:dyDescent="0.3">
      <c r="A208" s="9">
        <v>29</v>
      </c>
      <c r="B208" s="60" t="s">
        <v>405</v>
      </c>
      <c r="C208" s="4">
        <f>SUM('Прил.1.1 -перечень МКД'!H216)</f>
        <v>2792.6</v>
      </c>
      <c r="D208" s="3">
        <f>SUM('Прил.1.1 -перечень МКД'!I216*3.9*31+'Прил.1.1 -перечень МКД'!I216*4.13*318)</f>
        <v>4005258.62</v>
      </c>
      <c r="E208" s="98">
        <f t="shared" si="32"/>
        <v>120081.8</v>
      </c>
      <c r="F208" s="139">
        <v>0</v>
      </c>
      <c r="G208" s="139">
        <v>0</v>
      </c>
      <c r="H208" s="139">
        <v>0</v>
      </c>
      <c r="I208" s="139">
        <v>0</v>
      </c>
      <c r="J208" s="145">
        <v>0</v>
      </c>
      <c r="K208" s="122">
        <v>0</v>
      </c>
      <c r="L208" s="151">
        <v>0</v>
      </c>
      <c r="M208" s="122">
        <f>L208*4340</f>
        <v>0</v>
      </c>
      <c r="N208" s="152">
        <v>0</v>
      </c>
      <c r="O208" s="122">
        <v>0</v>
      </c>
      <c r="P208" s="151">
        <v>0</v>
      </c>
      <c r="Q208" s="122">
        <v>0</v>
      </c>
      <c r="R208" s="151">
        <v>0</v>
      </c>
      <c r="S208" s="122">
        <v>0</v>
      </c>
      <c r="T208" s="142">
        <v>1</v>
      </c>
      <c r="U208" s="139">
        <f>C208*43</f>
        <v>120081.8</v>
      </c>
      <c r="V208" s="145">
        <v>0</v>
      </c>
      <c r="W208" s="122">
        <f>(F208+G208+H208+I208+K208+M208+O208+Q208+S208)*0.0214</f>
        <v>0</v>
      </c>
      <c r="X208" s="46"/>
    </row>
    <row r="209" spans="1:24" s="1" customFormat="1" ht="36" customHeight="1" x14ac:dyDescent="0.3">
      <c r="A209" s="9">
        <v>30</v>
      </c>
      <c r="B209" s="50" t="s">
        <v>150</v>
      </c>
      <c r="C209" s="4">
        <f>SUM('Прил.1.1 -перечень МКД'!H217)</f>
        <v>923.1</v>
      </c>
      <c r="D209" s="3">
        <f>SUM('Прил.1.1 -перечень МКД'!I217*3.9*31+'Прил.1.1 -перечень МКД'!I217*4.13*318)</f>
        <v>1184682.24</v>
      </c>
      <c r="E209" s="98">
        <f t="shared" si="32"/>
        <v>2129345.2599999998</v>
      </c>
      <c r="F209" s="97">
        <v>0</v>
      </c>
      <c r="G209" s="97">
        <v>0</v>
      </c>
      <c r="H209" s="97">
        <v>0</v>
      </c>
      <c r="I209" s="97">
        <v>0</v>
      </c>
      <c r="J209" s="114">
        <v>0</v>
      </c>
      <c r="K209" s="97">
        <v>0</v>
      </c>
      <c r="L209" s="79">
        <v>853</v>
      </c>
      <c r="M209" s="97">
        <v>2084732</v>
      </c>
      <c r="N209" s="95">
        <v>0</v>
      </c>
      <c r="O209" s="97">
        <v>0</v>
      </c>
      <c r="P209" s="95">
        <v>0</v>
      </c>
      <c r="Q209" s="97">
        <v>0</v>
      </c>
      <c r="R209" s="95">
        <v>0</v>
      </c>
      <c r="S209" s="97">
        <v>0</v>
      </c>
      <c r="T209" s="114">
        <v>0</v>
      </c>
      <c r="U209" s="97">
        <v>0</v>
      </c>
      <c r="V209" s="114">
        <v>1</v>
      </c>
      <c r="W209" s="97">
        <f t="shared" ref="W209:W212" si="33">(F209+G209+H209+I209+K209+M209+O209+Q209+S209)*0.0214</f>
        <v>44613.26</v>
      </c>
      <c r="X209" s="51"/>
    </row>
    <row r="210" spans="1:24" s="1" customFormat="1" ht="36" customHeight="1" x14ac:dyDescent="0.3">
      <c r="A210" s="9">
        <v>31</v>
      </c>
      <c r="B210" s="7" t="s">
        <v>235</v>
      </c>
      <c r="C210" s="4">
        <f>SUM('Прил.1.1 -перечень МКД'!H218)</f>
        <v>300.7</v>
      </c>
      <c r="D210" s="3">
        <f>SUM('Прил.1.1 -перечень МКД'!I218*3.9*31+'Прил.1.1 -перечень МКД'!I218*4.13*318)</f>
        <v>391547.52</v>
      </c>
      <c r="E210" s="98">
        <f t="shared" si="32"/>
        <v>19545.5</v>
      </c>
      <c r="F210" s="97">
        <v>0</v>
      </c>
      <c r="G210" s="97">
        <v>0</v>
      </c>
      <c r="H210" s="97">
        <v>0</v>
      </c>
      <c r="I210" s="97">
        <v>0</v>
      </c>
      <c r="J210" s="114">
        <v>0</v>
      </c>
      <c r="K210" s="97">
        <v>0</v>
      </c>
      <c r="L210" s="79">
        <v>0</v>
      </c>
      <c r="M210" s="97">
        <v>0</v>
      </c>
      <c r="N210" s="95">
        <v>0</v>
      </c>
      <c r="O210" s="97">
        <v>0</v>
      </c>
      <c r="P210" s="95">
        <v>0</v>
      </c>
      <c r="Q210" s="97">
        <v>0</v>
      </c>
      <c r="R210" s="95">
        <v>0</v>
      </c>
      <c r="S210" s="97">
        <v>0</v>
      </c>
      <c r="T210" s="114">
        <v>2</v>
      </c>
      <c r="U210" s="97">
        <v>19545.5</v>
      </c>
      <c r="V210" s="114">
        <v>0</v>
      </c>
      <c r="W210" s="97">
        <f t="shared" si="33"/>
        <v>0</v>
      </c>
      <c r="X210" s="46"/>
    </row>
    <row r="211" spans="1:24" s="1" customFormat="1" ht="36" customHeight="1" x14ac:dyDescent="0.3">
      <c r="A211" s="9">
        <v>32</v>
      </c>
      <c r="B211" s="60" t="s">
        <v>355</v>
      </c>
      <c r="C211" s="4">
        <f>SUM('Прил.1.1 -перечень МКД'!H219)</f>
        <v>5485.8</v>
      </c>
      <c r="D211" s="3">
        <f>SUM('Прил.1.1 -перечень МКД'!I219*3.9*31+'Прил.1.1 -перечень МКД'!I219*4.13*318)</f>
        <v>7745899.9699999997</v>
      </c>
      <c r="E211" s="98">
        <f t="shared" si="32"/>
        <v>6458895.5499999998</v>
      </c>
      <c r="F211" s="139">
        <v>0</v>
      </c>
      <c r="G211" s="139">
        <v>0</v>
      </c>
      <c r="H211" s="139">
        <v>0</v>
      </c>
      <c r="I211" s="139">
        <v>0</v>
      </c>
      <c r="J211" s="145">
        <v>0</v>
      </c>
      <c r="K211" s="122">
        <v>0</v>
      </c>
      <c r="L211" s="151">
        <v>1544</v>
      </c>
      <c r="M211" s="122">
        <f>L211*3946</f>
        <v>6092624</v>
      </c>
      <c r="N211" s="152">
        <v>0</v>
      </c>
      <c r="O211" s="122">
        <v>0</v>
      </c>
      <c r="P211" s="151">
        <v>0</v>
      </c>
      <c r="Q211" s="122">
        <v>0</v>
      </c>
      <c r="R211" s="151">
        <v>0</v>
      </c>
      <c r="S211" s="122">
        <v>0</v>
      </c>
      <c r="T211" s="142">
        <v>1</v>
      </c>
      <c r="U211" s="139">
        <f>C211*43</f>
        <v>235889.4</v>
      </c>
      <c r="V211" s="145">
        <v>1</v>
      </c>
      <c r="W211" s="122">
        <f>(F211+G211+H211+I211+K211+M211+O211+Q211+S211)*0.0214</f>
        <v>130382.15</v>
      </c>
      <c r="X211" s="46"/>
    </row>
    <row r="212" spans="1:24" s="1" customFormat="1" ht="36" customHeight="1" x14ac:dyDescent="0.3">
      <c r="A212" s="9">
        <v>33</v>
      </c>
      <c r="B212" s="5" t="s">
        <v>170</v>
      </c>
      <c r="C212" s="4">
        <f>SUM('Прил.1.1 -перечень МКД'!H220)</f>
        <v>9002</v>
      </c>
      <c r="D212" s="3">
        <f>SUM('Прил.1.1 -перечень МКД'!I220*3.9*31+'Прил.1.1 -перечень МКД'!I220*4.13*318)</f>
        <v>11637136.51</v>
      </c>
      <c r="E212" s="98">
        <f t="shared" si="32"/>
        <v>8441638.3900000006</v>
      </c>
      <c r="F212" s="97">
        <v>0</v>
      </c>
      <c r="G212" s="97">
        <v>8264772.2599999998</v>
      </c>
      <c r="H212" s="97">
        <v>0</v>
      </c>
      <c r="I212" s="97">
        <v>0</v>
      </c>
      <c r="J212" s="114">
        <v>0</v>
      </c>
      <c r="K212" s="97">
        <v>0</v>
      </c>
      <c r="L212" s="79">
        <v>0</v>
      </c>
      <c r="M212" s="97">
        <v>0</v>
      </c>
      <c r="N212" s="95">
        <v>0</v>
      </c>
      <c r="O212" s="97">
        <v>0</v>
      </c>
      <c r="P212" s="95">
        <v>0</v>
      </c>
      <c r="Q212" s="97">
        <v>0</v>
      </c>
      <c r="R212" s="95">
        <v>0</v>
      </c>
      <c r="S212" s="97">
        <v>0</v>
      </c>
      <c r="T212" s="114">
        <v>0</v>
      </c>
      <c r="U212" s="97">
        <v>0</v>
      </c>
      <c r="V212" s="114">
        <v>1</v>
      </c>
      <c r="W212" s="97">
        <f t="shared" si="33"/>
        <v>176866.13</v>
      </c>
      <c r="X212" s="46"/>
    </row>
    <row r="213" spans="1:24" s="1" customFormat="1" ht="36" customHeight="1" x14ac:dyDescent="0.3">
      <c r="A213" s="9">
        <v>34</v>
      </c>
      <c r="B213" s="60" t="s">
        <v>354</v>
      </c>
      <c r="C213" s="4">
        <f>SUM('Прил.1.1 -перечень МКД'!H221)</f>
        <v>3381.7</v>
      </c>
      <c r="D213" s="3">
        <f>SUM('Прил.1.1 -перечень МКД'!I221*3.9*31+'Прил.1.1 -перечень МКД'!I221*4.13*318)</f>
        <v>4850169.41</v>
      </c>
      <c r="E213" s="98">
        <f t="shared" si="32"/>
        <v>145413.1</v>
      </c>
      <c r="F213" s="139">
        <v>0</v>
      </c>
      <c r="G213" s="139">
        <v>0</v>
      </c>
      <c r="H213" s="139">
        <v>0</v>
      </c>
      <c r="I213" s="139">
        <v>0</v>
      </c>
      <c r="J213" s="145">
        <v>0</v>
      </c>
      <c r="K213" s="122">
        <v>0</v>
      </c>
      <c r="L213" s="151">
        <v>0</v>
      </c>
      <c r="M213" s="122">
        <f>L213*3946</f>
        <v>0</v>
      </c>
      <c r="N213" s="152">
        <v>0</v>
      </c>
      <c r="O213" s="122">
        <v>0</v>
      </c>
      <c r="P213" s="151">
        <v>0</v>
      </c>
      <c r="Q213" s="122">
        <v>0</v>
      </c>
      <c r="R213" s="151">
        <v>0</v>
      </c>
      <c r="S213" s="122">
        <v>0</v>
      </c>
      <c r="T213" s="142">
        <v>1</v>
      </c>
      <c r="U213" s="139">
        <f>C213*43</f>
        <v>145413.1</v>
      </c>
      <c r="V213" s="145">
        <v>0</v>
      </c>
      <c r="W213" s="122">
        <f>(F213+G213+H213+I213+K213+M213+O213+Q213+S213)*0.0214</f>
        <v>0</v>
      </c>
      <c r="X213" s="46"/>
    </row>
    <row r="214" spans="1:24" s="1" customFormat="1" ht="36" customHeight="1" x14ac:dyDescent="0.3">
      <c r="A214" s="9">
        <v>35</v>
      </c>
      <c r="B214" s="5" t="s">
        <v>171</v>
      </c>
      <c r="C214" s="4">
        <f>SUM('Прил.1.1 -перечень МКД'!H222)</f>
        <v>3515.8</v>
      </c>
      <c r="D214" s="3">
        <f>SUM('Прил.1.1 -перечень МКД'!I222*3.9*31+'Прил.1.1 -перечень МКД'!I222*4.13*318)</f>
        <v>4603910.4000000004</v>
      </c>
      <c r="E214" s="98">
        <f t="shared" si="32"/>
        <v>4080341.3</v>
      </c>
      <c r="F214" s="97">
        <v>0</v>
      </c>
      <c r="G214" s="97">
        <v>0</v>
      </c>
      <c r="H214" s="97">
        <v>0</v>
      </c>
      <c r="I214" s="97">
        <v>0</v>
      </c>
      <c r="J214" s="114">
        <v>0</v>
      </c>
      <c r="K214" s="97">
        <v>0</v>
      </c>
      <c r="L214" s="153">
        <v>1012.38</v>
      </c>
      <c r="M214" s="97">
        <f>SUM(L214*3946)</f>
        <v>3994851.48</v>
      </c>
      <c r="N214" s="95">
        <v>0</v>
      </c>
      <c r="O214" s="97">
        <v>0</v>
      </c>
      <c r="P214" s="95">
        <v>0</v>
      </c>
      <c r="Q214" s="97">
        <v>0</v>
      </c>
      <c r="R214" s="95">
        <v>0</v>
      </c>
      <c r="S214" s="97">
        <v>0</v>
      </c>
      <c r="T214" s="114">
        <v>0</v>
      </c>
      <c r="U214" s="97">
        <v>0</v>
      </c>
      <c r="V214" s="114">
        <v>1</v>
      </c>
      <c r="W214" s="97">
        <f>(F214+G214+H214+I214+K214+M214+O214+Q214+S214)*0.0214</f>
        <v>85489.82</v>
      </c>
      <c r="X214" s="46"/>
    </row>
    <row r="215" spans="1:24" s="1" customFormat="1" ht="36" customHeight="1" x14ac:dyDescent="0.3">
      <c r="A215" s="9">
        <v>36</v>
      </c>
      <c r="B215" s="62" t="s">
        <v>365</v>
      </c>
      <c r="C215" s="4">
        <f>SUM('Прил.1.1 -перечень МКД'!H223)</f>
        <v>8426.2000000000007</v>
      </c>
      <c r="D215" s="3">
        <f>SUM('Прил.1.1 -перечень МКД'!I223*3.9*31+'Прил.1.1 -перечень МКД'!I223*4.13*318)</f>
        <v>10009560.960000001</v>
      </c>
      <c r="E215" s="98">
        <f t="shared" si="32"/>
        <v>2042800</v>
      </c>
      <c r="F215" s="85">
        <v>0</v>
      </c>
      <c r="G215" s="85">
        <v>0</v>
      </c>
      <c r="H215" s="85">
        <v>0</v>
      </c>
      <c r="I215" s="85">
        <v>0</v>
      </c>
      <c r="J215" s="86">
        <v>1</v>
      </c>
      <c r="K215" s="87">
        <v>2000000</v>
      </c>
      <c r="L215" s="81">
        <v>0</v>
      </c>
      <c r="M215" s="82">
        <v>0</v>
      </c>
      <c r="N215" s="88">
        <v>0</v>
      </c>
      <c r="O215" s="97">
        <v>0</v>
      </c>
      <c r="P215" s="81">
        <v>0</v>
      </c>
      <c r="Q215" s="87">
        <v>0</v>
      </c>
      <c r="R215" s="81">
        <v>0</v>
      </c>
      <c r="S215" s="87">
        <v>0</v>
      </c>
      <c r="T215" s="96">
        <v>0</v>
      </c>
      <c r="U215" s="85">
        <v>0</v>
      </c>
      <c r="V215" s="86">
        <v>1</v>
      </c>
      <c r="W215" s="82">
        <f>(F215+G215+H215+I215+K215+M215+O215+Q215+S215)*0.0214</f>
        <v>42800</v>
      </c>
      <c r="X215" s="46"/>
    </row>
    <row r="216" spans="1:24" s="1" customFormat="1" ht="36" customHeight="1" x14ac:dyDescent="0.3">
      <c r="A216" s="9">
        <v>37</v>
      </c>
      <c r="B216" s="62" t="s">
        <v>367</v>
      </c>
      <c r="C216" s="4">
        <f>SUM('Прил.1.1 -перечень МКД'!H224)</f>
        <v>9005.7000000000007</v>
      </c>
      <c r="D216" s="3">
        <f>SUM('Прил.1.1 -перечень МКД'!I224*3.9*31+'Прил.1.1 -перечень МКД'!I224*4.13*318)</f>
        <v>11056556.16</v>
      </c>
      <c r="E216" s="98">
        <f t="shared" si="32"/>
        <v>6128400</v>
      </c>
      <c r="F216" s="85">
        <v>0</v>
      </c>
      <c r="G216" s="85">
        <v>0</v>
      </c>
      <c r="H216" s="85">
        <v>0</v>
      </c>
      <c r="I216" s="85">
        <v>0</v>
      </c>
      <c r="J216" s="86">
        <v>4</v>
      </c>
      <c r="K216" s="87">
        <f>1500000*J216</f>
        <v>6000000</v>
      </c>
      <c r="L216" s="81">
        <v>0</v>
      </c>
      <c r="M216" s="82">
        <v>0</v>
      </c>
      <c r="N216" s="88">
        <v>0</v>
      </c>
      <c r="O216" s="97">
        <v>0</v>
      </c>
      <c r="P216" s="81">
        <v>0</v>
      </c>
      <c r="Q216" s="87">
        <v>0</v>
      </c>
      <c r="R216" s="81">
        <v>0</v>
      </c>
      <c r="S216" s="87">
        <v>0</v>
      </c>
      <c r="T216" s="96">
        <v>0</v>
      </c>
      <c r="U216" s="85">
        <v>0</v>
      </c>
      <c r="V216" s="86">
        <v>4</v>
      </c>
      <c r="W216" s="82">
        <f t="shared" ref="W216" si="34">(F216+G216+H216+I216+K216+M216+O216+Q216+S216)*0.0214</f>
        <v>128400</v>
      </c>
      <c r="X216" s="46"/>
    </row>
    <row r="217" spans="1:24" s="1" customFormat="1" ht="36" customHeight="1" x14ac:dyDescent="0.3">
      <c r="A217" s="9">
        <v>38</v>
      </c>
      <c r="B217" s="62" t="s">
        <v>353</v>
      </c>
      <c r="C217" s="4">
        <f>SUM('Прил.1.1 -перечень МКД'!H225)</f>
        <v>3293.2</v>
      </c>
      <c r="D217" s="3">
        <f>SUM('Прил.1.1 -перечень МКД'!I225*3.9*31+'Прил.1.1 -перечень МКД'!I225*4.13*318)</f>
        <v>4097623.68</v>
      </c>
      <c r="E217" s="98">
        <f t="shared" si="32"/>
        <v>1532100</v>
      </c>
      <c r="F217" s="85">
        <v>0</v>
      </c>
      <c r="G217" s="85">
        <v>0</v>
      </c>
      <c r="H217" s="85">
        <v>0</v>
      </c>
      <c r="I217" s="85">
        <v>0</v>
      </c>
      <c r="J217" s="86">
        <v>1</v>
      </c>
      <c r="K217" s="87">
        <v>1500000</v>
      </c>
      <c r="L217" s="81">
        <v>0</v>
      </c>
      <c r="M217" s="82">
        <v>0</v>
      </c>
      <c r="N217" s="88">
        <v>0</v>
      </c>
      <c r="O217" s="97">
        <v>0</v>
      </c>
      <c r="P217" s="81">
        <v>0</v>
      </c>
      <c r="Q217" s="87">
        <v>0</v>
      </c>
      <c r="R217" s="81">
        <v>0</v>
      </c>
      <c r="S217" s="87">
        <v>0</v>
      </c>
      <c r="T217" s="96">
        <v>0</v>
      </c>
      <c r="U217" s="85">
        <v>0</v>
      </c>
      <c r="V217" s="86">
        <v>1</v>
      </c>
      <c r="W217" s="82">
        <v>32100</v>
      </c>
      <c r="X217" s="46"/>
    </row>
    <row r="218" spans="1:24" s="1" customFormat="1" ht="36" customHeight="1" x14ac:dyDescent="0.3">
      <c r="A218" s="9">
        <v>39</v>
      </c>
      <c r="B218" s="60" t="s">
        <v>375</v>
      </c>
      <c r="C218" s="4">
        <f>SUM('Прил.1.1 -перечень МКД'!H226)</f>
        <v>19419.2</v>
      </c>
      <c r="D218" s="3">
        <f>SUM('Прил.1.1 -перечень МКД'!I226*3.9*31+'Прил.1.1 -перечень МКД'!I226*4.13*318)</f>
        <v>23619064.32</v>
      </c>
      <c r="E218" s="98">
        <f t="shared" si="32"/>
        <v>13788900</v>
      </c>
      <c r="F218" s="139">
        <v>0</v>
      </c>
      <c r="G218" s="139">
        <v>0</v>
      </c>
      <c r="H218" s="139">
        <v>0</v>
      </c>
      <c r="I218" s="139">
        <v>0</v>
      </c>
      <c r="J218" s="145">
        <v>9</v>
      </c>
      <c r="K218" s="122">
        <f t="shared" ref="K218" si="35">1500000*J218</f>
        <v>13500000</v>
      </c>
      <c r="L218" s="151">
        <v>0</v>
      </c>
      <c r="M218" s="122">
        <v>0</v>
      </c>
      <c r="N218" s="152">
        <v>0</v>
      </c>
      <c r="O218" s="122">
        <v>0</v>
      </c>
      <c r="P218" s="151">
        <v>0</v>
      </c>
      <c r="Q218" s="122">
        <v>0</v>
      </c>
      <c r="R218" s="151">
        <v>0</v>
      </c>
      <c r="S218" s="122">
        <v>0</v>
      </c>
      <c r="T218" s="142">
        <v>0</v>
      </c>
      <c r="U218" s="139">
        <v>0</v>
      </c>
      <c r="V218" s="145">
        <v>9</v>
      </c>
      <c r="W218" s="122">
        <f t="shared" ref="W218" si="36">(F218+G218+H218+I218+K218+M218+O218+Q218+S218)*0.0214</f>
        <v>288900</v>
      </c>
      <c r="X218" s="46"/>
    </row>
    <row r="219" spans="1:24" s="1" customFormat="1" ht="36" customHeight="1" x14ac:dyDescent="0.3">
      <c r="A219" s="9">
        <v>40</v>
      </c>
      <c r="B219" s="62" t="s">
        <v>379</v>
      </c>
      <c r="C219" s="4">
        <f>SUM('Прил.1.1 -перечень МКД'!H227)</f>
        <v>5027.7</v>
      </c>
      <c r="D219" s="3">
        <f>SUM('Прил.1.1 -перечень МКД'!I227*3.9*31+'Прил.1.1 -перечень МКД'!I227*4.13*318)</f>
        <v>6167232</v>
      </c>
      <c r="E219" s="98">
        <f t="shared" si="32"/>
        <v>3064200</v>
      </c>
      <c r="F219" s="85">
        <v>0</v>
      </c>
      <c r="G219" s="85">
        <v>0</v>
      </c>
      <c r="H219" s="85">
        <v>0</v>
      </c>
      <c r="I219" s="85">
        <v>0</v>
      </c>
      <c r="J219" s="86">
        <v>2</v>
      </c>
      <c r="K219" s="87">
        <f t="shared" ref="K219:K221" si="37">1500000*J219</f>
        <v>3000000</v>
      </c>
      <c r="L219" s="81">
        <v>0</v>
      </c>
      <c r="M219" s="87">
        <v>0</v>
      </c>
      <c r="N219" s="88">
        <v>0</v>
      </c>
      <c r="O219" s="97">
        <v>0</v>
      </c>
      <c r="P219" s="81">
        <v>0</v>
      </c>
      <c r="Q219" s="87">
        <v>0</v>
      </c>
      <c r="R219" s="81">
        <v>0</v>
      </c>
      <c r="S219" s="87">
        <v>0</v>
      </c>
      <c r="T219" s="96">
        <v>0</v>
      </c>
      <c r="U219" s="85">
        <v>0</v>
      </c>
      <c r="V219" s="86">
        <v>2</v>
      </c>
      <c r="W219" s="82">
        <f t="shared" ref="W219:W229" si="38">(F219+G219+H219+I219+K219+M219+O219+Q219+S219)*0.0214</f>
        <v>64200</v>
      </c>
      <c r="X219" s="46"/>
    </row>
    <row r="220" spans="1:24" s="1" customFormat="1" ht="36" customHeight="1" x14ac:dyDescent="0.3">
      <c r="A220" s="9">
        <v>41</v>
      </c>
      <c r="B220" s="62" t="s">
        <v>380</v>
      </c>
      <c r="C220" s="4">
        <f>SUM('Прил.1.1 -перечень МКД'!H228)</f>
        <v>5032.8</v>
      </c>
      <c r="D220" s="3">
        <f>SUM('Прил.1.1 -перечень МКД'!I228*3.9*31+'Прил.1.1 -перечень МКД'!I228*4.13*318)</f>
        <v>6172968.96</v>
      </c>
      <c r="E220" s="98">
        <f t="shared" si="32"/>
        <v>3064200</v>
      </c>
      <c r="F220" s="85">
        <v>0</v>
      </c>
      <c r="G220" s="85">
        <v>0</v>
      </c>
      <c r="H220" s="85">
        <v>0</v>
      </c>
      <c r="I220" s="85">
        <v>0</v>
      </c>
      <c r="J220" s="86">
        <v>2</v>
      </c>
      <c r="K220" s="87">
        <f t="shared" si="37"/>
        <v>3000000</v>
      </c>
      <c r="L220" s="81">
        <v>0</v>
      </c>
      <c r="M220" s="87">
        <v>0</v>
      </c>
      <c r="N220" s="88">
        <v>0</v>
      </c>
      <c r="O220" s="97">
        <v>0</v>
      </c>
      <c r="P220" s="81">
        <v>0</v>
      </c>
      <c r="Q220" s="87">
        <v>0</v>
      </c>
      <c r="R220" s="81">
        <v>0</v>
      </c>
      <c r="S220" s="87">
        <v>0</v>
      </c>
      <c r="T220" s="96">
        <v>0</v>
      </c>
      <c r="U220" s="85">
        <v>0</v>
      </c>
      <c r="V220" s="86">
        <v>2</v>
      </c>
      <c r="W220" s="82">
        <f t="shared" si="38"/>
        <v>64200</v>
      </c>
      <c r="X220" s="46"/>
    </row>
    <row r="221" spans="1:24" s="1" customFormat="1" ht="36" customHeight="1" x14ac:dyDescent="0.3">
      <c r="A221" s="9">
        <v>42</v>
      </c>
      <c r="B221" s="62" t="s">
        <v>381</v>
      </c>
      <c r="C221" s="4">
        <f>SUM('Прил.1.1 -перечень МКД'!H229)</f>
        <v>5035.3999999999996</v>
      </c>
      <c r="D221" s="3">
        <f>SUM('Прил.1.1 -перечень МКД'!I229*3.9*31+'Прил.1.1 -перечень МКД'!I229*4.13*318)</f>
        <v>6177271.6799999997</v>
      </c>
      <c r="E221" s="98">
        <f t="shared" si="32"/>
        <v>3064200</v>
      </c>
      <c r="F221" s="85">
        <v>0</v>
      </c>
      <c r="G221" s="85">
        <v>0</v>
      </c>
      <c r="H221" s="85">
        <v>0</v>
      </c>
      <c r="I221" s="85">
        <v>0</v>
      </c>
      <c r="J221" s="86">
        <v>2</v>
      </c>
      <c r="K221" s="87">
        <f t="shared" si="37"/>
        <v>3000000</v>
      </c>
      <c r="L221" s="81">
        <v>0</v>
      </c>
      <c r="M221" s="87">
        <v>0</v>
      </c>
      <c r="N221" s="88">
        <v>0</v>
      </c>
      <c r="O221" s="97">
        <v>0</v>
      </c>
      <c r="P221" s="81">
        <v>0</v>
      </c>
      <c r="Q221" s="87">
        <v>0</v>
      </c>
      <c r="R221" s="81">
        <v>0</v>
      </c>
      <c r="S221" s="87">
        <v>0</v>
      </c>
      <c r="T221" s="96">
        <v>0</v>
      </c>
      <c r="U221" s="85">
        <v>0</v>
      </c>
      <c r="V221" s="86">
        <v>2</v>
      </c>
      <c r="W221" s="82">
        <f t="shared" si="38"/>
        <v>64200</v>
      </c>
      <c r="X221" s="46"/>
    </row>
    <row r="222" spans="1:24" s="1" customFormat="1" ht="36" customHeight="1" x14ac:dyDescent="0.3">
      <c r="A222" s="9">
        <v>43</v>
      </c>
      <c r="B222" s="62" t="s">
        <v>389</v>
      </c>
      <c r="C222" s="4">
        <f>SUM('Прил.1.1 -перечень МКД'!H230)</f>
        <v>23120.7</v>
      </c>
      <c r="D222" s="3">
        <f>SUM('Прил.1.1 -перечень МКД'!I230*3.9*31+'Прил.1.1 -перечень МКД'!I230*4.13*318)</f>
        <v>27637804.800000001</v>
      </c>
      <c r="E222" s="98">
        <f t="shared" si="32"/>
        <v>1532100</v>
      </c>
      <c r="F222" s="85">
        <v>0</v>
      </c>
      <c r="G222" s="85">
        <v>0</v>
      </c>
      <c r="H222" s="85">
        <v>0</v>
      </c>
      <c r="I222" s="85">
        <v>0</v>
      </c>
      <c r="J222" s="86">
        <v>1</v>
      </c>
      <c r="K222" s="87">
        <f>1500000*J222</f>
        <v>1500000</v>
      </c>
      <c r="L222" s="81">
        <v>0</v>
      </c>
      <c r="M222" s="87">
        <v>0</v>
      </c>
      <c r="N222" s="88">
        <v>0</v>
      </c>
      <c r="O222" s="97">
        <v>0</v>
      </c>
      <c r="P222" s="81">
        <v>0</v>
      </c>
      <c r="Q222" s="87">
        <v>0</v>
      </c>
      <c r="R222" s="81">
        <v>0</v>
      </c>
      <c r="S222" s="87">
        <v>0</v>
      </c>
      <c r="T222" s="96">
        <v>0</v>
      </c>
      <c r="U222" s="85">
        <v>0</v>
      </c>
      <c r="V222" s="86">
        <v>1</v>
      </c>
      <c r="W222" s="82">
        <f t="shared" si="38"/>
        <v>32100</v>
      </c>
      <c r="X222" s="46"/>
    </row>
    <row r="223" spans="1:24" s="1" customFormat="1" ht="36" customHeight="1" x14ac:dyDescent="0.3">
      <c r="A223" s="9">
        <v>44</v>
      </c>
      <c r="B223" s="62" t="s">
        <v>390</v>
      </c>
      <c r="C223" s="4">
        <f>SUM('Прил.1.1 -перечень МКД'!H231)</f>
        <v>9364.9</v>
      </c>
      <c r="D223" s="3">
        <f>SUM('Прил.1.1 -перечень МКД'!I231*3.9*31+'Прил.1.1 -перечень МКД'!I231*4.13*318)</f>
        <v>11072332.800000001</v>
      </c>
      <c r="E223" s="98">
        <f t="shared" si="32"/>
        <v>3064200</v>
      </c>
      <c r="F223" s="85">
        <v>0</v>
      </c>
      <c r="G223" s="85">
        <v>0</v>
      </c>
      <c r="H223" s="85">
        <v>0</v>
      </c>
      <c r="I223" s="85">
        <v>0</v>
      </c>
      <c r="J223" s="86">
        <v>2</v>
      </c>
      <c r="K223" s="87">
        <f>1500000*J223</f>
        <v>3000000</v>
      </c>
      <c r="L223" s="81">
        <v>0</v>
      </c>
      <c r="M223" s="87">
        <v>0</v>
      </c>
      <c r="N223" s="88">
        <v>0</v>
      </c>
      <c r="O223" s="97">
        <v>0</v>
      </c>
      <c r="P223" s="81">
        <v>0</v>
      </c>
      <c r="Q223" s="87">
        <v>0</v>
      </c>
      <c r="R223" s="81">
        <v>0</v>
      </c>
      <c r="S223" s="87">
        <v>0</v>
      </c>
      <c r="T223" s="96">
        <v>0</v>
      </c>
      <c r="U223" s="85">
        <v>0</v>
      </c>
      <c r="V223" s="86">
        <v>2</v>
      </c>
      <c r="W223" s="82">
        <f t="shared" si="38"/>
        <v>64200</v>
      </c>
      <c r="X223" s="46"/>
    </row>
    <row r="224" spans="1:24" s="1" customFormat="1" ht="36" customHeight="1" x14ac:dyDescent="0.3">
      <c r="A224" s="9">
        <v>45</v>
      </c>
      <c r="B224" s="62" t="s">
        <v>393</v>
      </c>
      <c r="C224" s="4">
        <f>SUM('Прил.1.1 -перечень МКД'!H232)</f>
        <v>9174.7999999999993</v>
      </c>
      <c r="D224" s="3">
        <f>SUM('Прил.1.1 -перечень МКД'!I232*3.9*31+'Прил.1.1 -перечень МКД'!I232*4.13*318)</f>
        <v>11004923.52</v>
      </c>
      <c r="E224" s="98">
        <f t="shared" si="32"/>
        <v>3064200</v>
      </c>
      <c r="F224" s="85">
        <v>0</v>
      </c>
      <c r="G224" s="85">
        <v>0</v>
      </c>
      <c r="H224" s="85">
        <v>0</v>
      </c>
      <c r="I224" s="85">
        <v>0</v>
      </c>
      <c r="J224" s="86">
        <v>2</v>
      </c>
      <c r="K224" s="87">
        <f>1500000*J224</f>
        <v>3000000</v>
      </c>
      <c r="L224" s="81">
        <v>0</v>
      </c>
      <c r="M224" s="87">
        <v>0</v>
      </c>
      <c r="N224" s="88">
        <v>0</v>
      </c>
      <c r="O224" s="97">
        <v>0</v>
      </c>
      <c r="P224" s="81">
        <v>0</v>
      </c>
      <c r="Q224" s="87">
        <v>0</v>
      </c>
      <c r="R224" s="81">
        <v>0</v>
      </c>
      <c r="S224" s="87">
        <v>0</v>
      </c>
      <c r="T224" s="96">
        <v>0</v>
      </c>
      <c r="U224" s="85">
        <v>0</v>
      </c>
      <c r="V224" s="86">
        <v>2</v>
      </c>
      <c r="W224" s="82">
        <f>(F224+G224+H224+I224+K224+M224+O224+Q224+S224)*0.0214</f>
        <v>64200</v>
      </c>
      <c r="X224" s="46"/>
    </row>
    <row r="225" spans="1:62" s="1" customFormat="1" ht="36" customHeight="1" x14ac:dyDescent="0.3">
      <c r="A225" s="9">
        <v>46</v>
      </c>
      <c r="B225" s="62" t="s">
        <v>394</v>
      </c>
      <c r="C225" s="4">
        <f>SUM('Прил.1.1 -перечень МКД'!H233)</f>
        <v>10123.5</v>
      </c>
      <c r="D225" s="3">
        <f>SUM('Прил.1.1 -перечень МКД'!I233*3.9*31+'Прил.1.1 -перечень МКД'!I233*4.13*318)</f>
        <v>13304010.24</v>
      </c>
      <c r="E225" s="98">
        <f t="shared" si="32"/>
        <v>6128400</v>
      </c>
      <c r="F225" s="85">
        <v>0</v>
      </c>
      <c r="G225" s="85">
        <v>0</v>
      </c>
      <c r="H225" s="85">
        <v>0</v>
      </c>
      <c r="I225" s="85">
        <v>0</v>
      </c>
      <c r="J225" s="86">
        <v>4</v>
      </c>
      <c r="K225" s="87">
        <f t="shared" ref="K225:K229" si="39">1500000*J225</f>
        <v>6000000</v>
      </c>
      <c r="L225" s="81">
        <v>0</v>
      </c>
      <c r="M225" s="87">
        <v>0</v>
      </c>
      <c r="N225" s="88">
        <v>0</v>
      </c>
      <c r="O225" s="97">
        <v>0</v>
      </c>
      <c r="P225" s="81">
        <v>0</v>
      </c>
      <c r="Q225" s="87">
        <v>0</v>
      </c>
      <c r="R225" s="81">
        <v>0</v>
      </c>
      <c r="S225" s="87">
        <v>0</v>
      </c>
      <c r="T225" s="96">
        <v>0</v>
      </c>
      <c r="U225" s="85">
        <v>0</v>
      </c>
      <c r="V225" s="86">
        <v>4</v>
      </c>
      <c r="W225" s="82">
        <f t="shared" si="38"/>
        <v>128400</v>
      </c>
      <c r="X225" s="46"/>
    </row>
    <row r="226" spans="1:62" s="1" customFormat="1" ht="36" customHeight="1" x14ac:dyDescent="0.3">
      <c r="A226" s="9">
        <v>47</v>
      </c>
      <c r="B226" s="62" t="s">
        <v>396</v>
      </c>
      <c r="C226" s="4">
        <f>SUM('Прил.1.1 -перечень МКД'!H234)</f>
        <v>23754.7</v>
      </c>
      <c r="D226" s="3">
        <f>SUM('Прил.1.1 -перечень МКД'!I234*3.9*31+'Прил.1.1 -перечень МКД'!I234*4.13*318)</f>
        <v>29687333.760000002</v>
      </c>
      <c r="E226" s="98">
        <f t="shared" si="32"/>
        <v>13788900</v>
      </c>
      <c r="F226" s="85">
        <v>0</v>
      </c>
      <c r="G226" s="85">
        <v>0</v>
      </c>
      <c r="H226" s="85">
        <v>0</v>
      </c>
      <c r="I226" s="85">
        <v>0</v>
      </c>
      <c r="J226" s="86">
        <v>9</v>
      </c>
      <c r="K226" s="87">
        <f>1500000*J226</f>
        <v>13500000</v>
      </c>
      <c r="L226" s="81">
        <v>0</v>
      </c>
      <c r="M226" s="87">
        <v>0</v>
      </c>
      <c r="N226" s="88">
        <v>0</v>
      </c>
      <c r="O226" s="97">
        <v>0</v>
      </c>
      <c r="P226" s="81">
        <v>0</v>
      </c>
      <c r="Q226" s="87">
        <v>0</v>
      </c>
      <c r="R226" s="81">
        <v>0</v>
      </c>
      <c r="S226" s="87">
        <v>0</v>
      </c>
      <c r="T226" s="96">
        <v>0</v>
      </c>
      <c r="U226" s="85">
        <v>0</v>
      </c>
      <c r="V226" s="86">
        <v>9</v>
      </c>
      <c r="W226" s="82">
        <f>(F226+G226+H226+I226+K226+M226+O226+Q226+S226)*0.0214</f>
        <v>288900</v>
      </c>
      <c r="X226" s="46"/>
    </row>
    <row r="227" spans="1:62" s="1" customFormat="1" ht="36" customHeight="1" x14ac:dyDescent="0.3">
      <c r="A227" s="9">
        <v>48</v>
      </c>
      <c r="B227" s="62" t="s">
        <v>404</v>
      </c>
      <c r="C227" s="4">
        <f>SUM('Прил.1.1 -перечень МКД'!H235)</f>
        <v>10702.5</v>
      </c>
      <c r="D227" s="3">
        <f>SUM('Прил.1.1 -перечень МКД'!I235*3.9*31+'Прил.1.1 -перечень МКД'!I235*4.13*318)</f>
        <v>11068030.08</v>
      </c>
      <c r="E227" s="98">
        <f t="shared" si="32"/>
        <v>3064200</v>
      </c>
      <c r="F227" s="85">
        <v>0</v>
      </c>
      <c r="G227" s="85">
        <v>0</v>
      </c>
      <c r="H227" s="85">
        <v>0</v>
      </c>
      <c r="I227" s="85">
        <v>0</v>
      </c>
      <c r="J227" s="86">
        <v>2</v>
      </c>
      <c r="K227" s="87">
        <f>1500000*J227</f>
        <v>3000000</v>
      </c>
      <c r="L227" s="81">
        <v>0</v>
      </c>
      <c r="M227" s="87">
        <v>0</v>
      </c>
      <c r="N227" s="88">
        <v>0</v>
      </c>
      <c r="O227" s="97">
        <v>0</v>
      </c>
      <c r="P227" s="81">
        <v>0</v>
      </c>
      <c r="Q227" s="87">
        <v>0</v>
      </c>
      <c r="R227" s="81">
        <v>0</v>
      </c>
      <c r="S227" s="87">
        <v>0</v>
      </c>
      <c r="T227" s="96">
        <v>0</v>
      </c>
      <c r="U227" s="85">
        <v>0</v>
      </c>
      <c r="V227" s="86">
        <v>2</v>
      </c>
      <c r="W227" s="82">
        <f>(F227+G227+H227+I227+K227+M227+O227+Q227+S227)*0.0214</f>
        <v>64200</v>
      </c>
      <c r="X227" s="46"/>
    </row>
    <row r="228" spans="1:62" s="1" customFormat="1" ht="36" customHeight="1" x14ac:dyDescent="0.3">
      <c r="A228" s="9">
        <v>49</v>
      </c>
      <c r="B228" s="62" t="s">
        <v>397</v>
      </c>
      <c r="C228" s="4">
        <f>SUM('Прил.1.1 -перечень МКД'!H236)</f>
        <v>6798.7</v>
      </c>
      <c r="D228" s="3">
        <f>SUM('Прил.1.1 -перечень МКД'!I236*3.9*31+'Прил.1.1 -перечень МКД'!I236*4.13*318)</f>
        <v>8368790.4000000004</v>
      </c>
      <c r="E228" s="98">
        <f t="shared" si="32"/>
        <v>4596300</v>
      </c>
      <c r="F228" s="85">
        <v>0</v>
      </c>
      <c r="G228" s="85">
        <v>0</v>
      </c>
      <c r="H228" s="85">
        <v>0</v>
      </c>
      <c r="I228" s="85">
        <v>0</v>
      </c>
      <c r="J228" s="86">
        <v>3</v>
      </c>
      <c r="K228" s="87">
        <f t="shared" si="39"/>
        <v>4500000</v>
      </c>
      <c r="L228" s="81">
        <v>0</v>
      </c>
      <c r="M228" s="87">
        <v>0</v>
      </c>
      <c r="N228" s="88">
        <v>0</v>
      </c>
      <c r="O228" s="97">
        <v>0</v>
      </c>
      <c r="P228" s="81">
        <v>0</v>
      </c>
      <c r="Q228" s="87">
        <v>0</v>
      </c>
      <c r="R228" s="81">
        <v>0</v>
      </c>
      <c r="S228" s="87">
        <v>0</v>
      </c>
      <c r="T228" s="96">
        <v>0</v>
      </c>
      <c r="U228" s="85">
        <v>0</v>
      </c>
      <c r="V228" s="86">
        <v>3</v>
      </c>
      <c r="W228" s="82">
        <f t="shared" si="38"/>
        <v>96300</v>
      </c>
      <c r="X228" s="46"/>
    </row>
    <row r="229" spans="1:62" s="1" customFormat="1" ht="36" customHeight="1" x14ac:dyDescent="0.3">
      <c r="A229" s="9">
        <v>50</v>
      </c>
      <c r="B229" s="62" t="s">
        <v>399</v>
      </c>
      <c r="C229" s="4">
        <f>SUM('Прил.1.1 -перечень МКД'!H237)</f>
        <v>9020.6</v>
      </c>
      <c r="D229" s="3">
        <f>SUM('Прил.1.1 -перечень МКД'!I237*3.9*31+'Прил.1.1 -перечень МКД'!I237*4.13*318)</f>
        <v>11132570.880000001</v>
      </c>
      <c r="E229" s="98">
        <f t="shared" si="32"/>
        <v>3064200</v>
      </c>
      <c r="F229" s="85">
        <v>0</v>
      </c>
      <c r="G229" s="85">
        <v>0</v>
      </c>
      <c r="H229" s="85">
        <v>0</v>
      </c>
      <c r="I229" s="85">
        <v>0</v>
      </c>
      <c r="J229" s="86">
        <v>2</v>
      </c>
      <c r="K229" s="87">
        <f t="shared" si="39"/>
        <v>3000000</v>
      </c>
      <c r="L229" s="81">
        <v>0</v>
      </c>
      <c r="M229" s="87">
        <v>0</v>
      </c>
      <c r="N229" s="88">
        <v>0</v>
      </c>
      <c r="O229" s="97">
        <v>0</v>
      </c>
      <c r="P229" s="81">
        <v>0</v>
      </c>
      <c r="Q229" s="87">
        <v>0</v>
      </c>
      <c r="R229" s="81">
        <v>0</v>
      </c>
      <c r="S229" s="87">
        <v>0</v>
      </c>
      <c r="T229" s="96">
        <v>0</v>
      </c>
      <c r="U229" s="85">
        <v>0</v>
      </c>
      <c r="V229" s="86">
        <v>2</v>
      </c>
      <c r="W229" s="82">
        <f t="shared" si="38"/>
        <v>64200</v>
      </c>
      <c r="X229" s="46"/>
    </row>
    <row r="230" spans="1:62" s="1" customFormat="1" ht="36" customHeight="1" x14ac:dyDescent="0.3">
      <c r="A230" s="206" t="s">
        <v>64</v>
      </c>
      <c r="B230" s="207"/>
      <c r="C230" s="12">
        <f t="shared" ref="C230:N230" si="40">SUM(C231:C420)</f>
        <v>793800.47</v>
      </c>
      <c r="D230" s="12">
        <f t="shared" si="40"/>
        <v>925081897.22000003</v>
      </c>
      <c r="E230" s="102">
        <f t="shared" si="40"/>
        <v>636025435.23000002</v>
      </c>
      <c r="F230" s="102">
        <f t="shared" si="40"/>
        <v>21042472.010000002</v>
      </c>
      <c r="G230" s="102">
        <f t="shared" si="40"/>
        <v>44222677.270000003</v>
      </c>
      <c r="H230" s="102">
        <f t="shared" si="40"/>
        <v>17030742.399999999</v>
      </c>
      <c r="I230" s="102">
        <f t="shared" si="40"/>
        <v>4263979.5</v>
      </c>
      <c r="J230" s="134">
        <f t="shared" si="40"/>
        <v>97</v>
      </c>
      <c r="K230" s="102">
        <f t="shared" si="40"/>
        <v>150400000</v>
      </c>
      <c r="L230" s="102">
        <f t="shared" si="40"/>
        <v>74727.600000000006</v>
      </c>
      <c r="M230" s="102">
        <f t="shared" si="40"/>
        <v>229393053.77000001</v>
      </c>
      <c r="N230" s="102">
        <f t="shared" si="40"/>
        <v>1228</v>
      </c>
      <c r="O230" s="102">
        <f>SUM(O232:O415)</f>
        <v>2094946.08</v>
      </c>
      <c r="P230" s="102">
        <f t="shared" ref="P230:W230" si="41">SUM(P231:P420)</f>
        <v>89643.9</v>
      </c>
      <c r="Q230" s="102">
        <f t="shared" si="41"/>
        <v>132147073.34999999</v>
      </c>
      <c r="R230" s="102">
        <f t="shared" si="41"/>
        <v>2392.3000000000002</v>
      </c>
      <c r="S230" s="102">
        <f t="shared" si="41"/>
        <v>8121033.6200000001</v>
      </c>
      <c r="T230" s="134">
        <f t="shared" si="41"/>
        <v>112</v>
      </c>
      <c r="U230" s="102">
        <f t="shared" si="41"/>
        <v>14282935.33</v>
      </c>
      <c r="V230" s="134">
        <f t="shared" si="41"/>
        <v>264</v>
      </c>
      <c r="W230" s="102">
        <f t="shared" si="41"/>
        <v>13026521.9</v>
      </c>
      <c r="X230" s="46"/>
      <c r="AA230" s="53" t="e">
        <f>F230+G230+H230+I230+K230+M230+O230+Q230+S230+U230+#REF!+#REF!+W230</f>
        <v>#REF!</v>
      </c>
      <c r="AN230" s="11"/>
      <c r="AO230" s="67"/>
      <c r="AP230" s="68"/>
      <c r="AQ230" s="69"/>
      <c r="AR230" s="70"/>
      <c r="AS230" s="69"/>
      <c r="AT230" s="69"/>
      <c r="AU230" s="69"/>
      <c r="AV230" s="69"/>
      <c r="AW230" s="71"/>
      <c r="AX230" s="69"/>
      <c r="AY230" s="71"/>
      <c r="AZ230" s="69"/>
      <c r="BA230" s="71"/>
      <c r="BB230" s="69"/>
      <c r="BC230" s="71"/>
      <c r="BD230" s="69"/>
      <c r="BE230" s="71"/>
      <c r="BF230" s="69"/>
      <c r="BG230" s="71"/>
      <c r="BH230" s="69"/>
      <c r="BI230" s="71"/>
      <c r="BJ230" s="69"/>
    </row>
    <row r="231" spans="1:62" s="1" customFormat="1" ht="36" customHeight="1" x14ac:dyDescent="0.3">
      <c r="A231" s="80">
        <v>1</v>
      </c>
      <c r="B231" s="7" t="s">
        <v>214</v>
      </c>
      <c r="C231" s="3">
        <f>SUM('Прил.1.1 -перечень МКД'!H239)</f>
        <v>920.4</v>
      </c>
      <c r="D231" s="3">
        <f>SUM('Прил.1.1 -перечень МКД'!I239*3.9*31+'Прил.1.1 -перечень МКД'!I239*4.13*318)</f>
        <v>1219104</v>
      </c>
      <c r="E231" s="177">
        <f t="shared" ref="E231:E272" si="42">F231+G231+H231+I231+K231+M231+O231+Q231+S231+U231+W231</f>
        <v>2166377.14</v>
      </c>
      <c r="F231" s="97">
        <v>0</v>
      </c>
      <c r="G231" s="97">
        <v>0</v>
      </c>
      <c r="H231" s="97">
        <v>0</v>
      </c>
      <c r="I231" s="97">
        <v>0</v>
      </c>
      <c r="J231" s="114">
        <v>0</v>
      </c>
      <c r="K231" s="97">
        <v>0</v>
      </c>
      <c r="L231" s="79">
        <v>854</v>
      </c>
      <c r="M231" s="97">
        <v>2082240</v>
      </c>
      <c r="N231" s="95">
        <v>0</v>
      </c>
      <c r="O231" s="97">
        <v>0</v>
      </c>
      <c r="P231" s="95">
        <v>0</v>
      </c>
      <c r="Q231" s="97">
        <v>0</v>
      </c>
      <c r="R231" s="95">
        <v>0</v>
      </c>
      <c r="S231" s="97">
        <v>0</v>
      </c>
      <c r="T231" s="114">
        <v>1</v>
      </c>
      <c r="U231" s="97">
        <v>39577.199999999997</v>
      </c>
      <c r="V231" s="114">
        <v>1</v>
      </c>
      <c r="W231" s="97">
        <f t="shared" ref="W231" si="43">(F231+G231+H231+I231+K231+M231+O231+Q231+S231)*0.0214</f>
        <v>44559.94</v>
      </c>
      <c r="X231" s="46"/>
      <c r="AA231" s="53"/>
      <c r="AN231" s="11"/>
      <c r="AO231" s="65"/>
      <c r="AP231" s="24"/>
      <c r="AQ231" s="26"/>
      <c r="AR231" s="25"/>
      <c r="AS231" s="26"/>
      <c r="AT231" s="26"/>
      <c r="AU231" s="26"/>
      <c r="AV231" s="26"/>
      <c r="AW231" s="22"/>
      <c r="AX231" s="26"/>
      <c r="AY231" s="22"/>
      <c r="AZ231" s="26"/>
      <c r="BA231" s="22"/>
      <c r="BB231" s="26"/>
      <c r="BC231" s="22"/>
      <c r="BD231" s="26"/>
      <c r="BE231" s="22"/>
      <c r="BF231" s="26"/>
      <c r="BG231" s="22"/>
      <c r="BH231" s="26"/>
      <c r="BI231" s="22"/>
      <c r="BJ231" s="26"/>
    </row>
    <row r="232" spans="1:62" s="1" customFormat="1" ht="36" customHeight="1" x14ac:dyDescent="0.3">
      <c r="A232" s="80">
        <v>2</v>
      </c>
      <c r="B232" s="61" t="s">
        <v>252</v>
      </c>
      <c r="C232" s="3">
        <f>SUM('Прил.1.1 -перечень МКД'!H240)</f>
        <v>442.1</v>
      </c>
      <c r="D232" s="3">
        <f>SUM('Прил.1.1 -перечень МКД'!I240*3.9*31+'Прил.1.1 -перечень МКД'!I240*4.13*318)</f>
        <v>579432.95999999996</v>
      </c>
      <c r="E232" s="177">
        <f t="shared" si="42"/>
        <v>517909.45</v>
      </c>
      <c r="F232" s="177">
        <v>0</v>
      </c>
      <c r="G232" s="177">
        <v>484983.7</v>
      </c>
      <c r="H232" s="177">
        <v>0</v>
      </c>
      <c r="I232" s="177">
        <v>0</v>
      </c>
      <c r="J232" s="179">
        <v>0</v>
      </c>
      <c r="K232" s="97">
        <v>0</v>
      </c>
      <c r="L232" s="79">
        <v>0</v>
      </c>
      <c r="M232" s="97">
        <v>0</v>
      </c>
      <c r="N232" s="178">
        <v>0</v>
      </c>
      <c r="O232" s="97">
        <v>0</v>
      </c>
      <c r="P232" s="95">
        <v>0</v>
      </c>
      <c r="Q232" s="97">
        <v>0</v>
      </c>
      <c r="R232" s="95">
        <v>0</v>
      </c>
      <c r="S232" s="97">
        <v>0</v>
      </c>
      <c r="T232" s="114">
        <v>1</v>
      </c>
      <c r="U232" s="177">
        <v>22547.1</v>
      </c>
      <c r="V232" s="179">
        <v>1</v>
      </c>
      <c r="W232" s="97">
        <f t="shared" ref="W232:W328" si="44">(F232+G232+H232+I232+K232+M232+O232+Q232+S232)*0.0214</f>
        <v>10378.65</v>
      </c>
      <c r="X232" s="46"/>
      <c r="AN232" s="11"/>
      <c r="AO232" s="65"/>
      <c r="AP232" s="24"/>
      <c r="AQ232" s="26"/>
      <c r="AR232" s="25"/>
      <c r="AS232" s="26"/>
      <c r="AT232" s="26"/>
      <c r="AU232" s="26"/>
      <c r="AV232" s="26"/>
      <c r="AW232" s="22"/>
      <c r="AX232" s="26"/>
      <c r="AY232" s="22"/>
      <c r="AZ232" s="26"/>
      <c r="BA232" s="22"/>
      <c r="BB232" s="26"/>
      <c r="BC232" s="22"/>
      <c r="BD232" s="26"/>
      <c r="BE232" s="22"/>
      <c r="BF232" s="26"/>
      <c r="BG232" s="22"/>
      <c r="BH232" s="26"/>
      <c r="BI232" s="22"/>
      <c r="BJ232" s="26"/>
    </row>
    <row r="233" spans="1:62" s="1" customFormat="1" ht="36" customHeight="1" x14ac:dyDescent="0.3">
      <c r="A233" s="80">
        <v>3</v>
      </c>
      <c r="B233" s="61" t="s">
        <v>427</v>
      </c>
      <c r="C233" s="3">
        <f>SUM('Прил.1.1 -перечень МКД'!H241)</f>
        <v>3890.6</v>
      </c>
      <c r="D233" s="3">
        <f>SUM('Прил.1.1 -перечень МКД'!I241*3.9*31+'Прил.1.1 -перечень МКД'!I241*4.13*318)</f>
        <v>3637662.91</v>
      </c>
      <c r="E233" s="177">
        <f t="shared" si="42"/>
        <v>3598087.5</v>
      </c>
      <c r="F233" s="85">
        <v>0</v>
      </c>
      <c r="G233" s="85">
        <v>0</v>
      </c>
      <c r="H233" s="85">
        <v>0</v>
      </c>
      <c r="I233" s="85">
        <v>0</v>
      </c>
      <c r="J233" s="86">
        <v>0</v>
      </c>
      <c r="K233" s="87">
        <v>0</v>
      </c>
      <c r="L233" s="81">
        <v>1139</v>
      </c>
      <c r="M233" s="87">
        <v>3358911</v>
      </c>
      <c r="N233" s="88">
        <v>0</v>
      </c>
      <c r="O233" s="97">
        <v>0</v>
      </c>
      <c r="P233" s="81">
        <v>0</v>
      </c>
      <c r="Q233" s="87">
        <v>0</v>
      </c>
      <c r="R233" s="81">
        <v>0</v>
      </c>
      <c r="S233" s="87">
        <f>R233*1554</f>
        <v>0</v>
      </c>
      <c r="T233" s="96">
        <v>1</v>
      </c>
      <c r="U233" s="85">
        <f>43*C233</f>
        <v>167295.79999999999</v>
      </c>
      <c r="V233" s="86">
        <v>1</v>
      </c>
      <c r="W233" s="82">
        <f>(F233+G233+H233+I233+K233+M233+O233+Q233+S233)*0.0214</f>
        <v>71880.7</v>
      </c>
      <c r="X233" s="46"/>
      <c r="AN233" s="11"/>
      <c r="AO233" s="65"/>
      <c r="AP233" s="24"/>
      <c r="AQ233" s="26"/>
      <c r="AR233" s="25"/>
      <c r="AS233" s="26"/>
      <c r="AT233" s="26"/>
      <c r="AU233" s="26"/>
      <c r="AV233" s="26"/>
      <c r="AW233" s="22"/>
      <c r="AX233" s="26"/>
      <c r="AY233" s="22"/>
      <c r="AZ233" s="26"/>
      <c r="BA233" s="22"/>
      <c r="BB233" s="26"/>
      <c r="BC233" s="22"/>
      <c r="BD233" s="26"/>
      <c r="BE233" s="22"/>
      <c r="BF233" s="26"/>
      <c r="BG233" s="22"/>
      <c r="BH233" s="26"/>
      <c r="BI233" s="22"/>
      <c r="BJ233" s="26"/>
    </row>
    <row r="234" spans="1:62" s="1" customFormat="1" ht="36" customHeight="1" x14ac:dyDescent="0.3">
      <c r="A234" s="80">
        <v>4</v>
      </c>
      <c r="B234" s="61" t="s">
        <v>428</v>
      </c>
      <c r="C234" s="3">
        <f>SUM('Прил.1.1 -перечень МКД'!H242)</f>
        <v>3521</v>
      </c>
      <c r="D234" s="3">
        <f>SUM('Прил.1.1 -перечень МКД'!I242*3.9*31+'Прил.1.1 -перечень МКД'!I242*4.13*318)</f>
        <v>4637901.8899999997</v>
      </c>
      <c r="E234" s="177">
        <f t="shared" si="42"/>
        <v>3314117.03</v>
      </c>
      <c r="F234" s="85">
        <v>0</v>
      </c>
      <c r="G234" s="85">
        <v>0</v>
      </c>
      <c r="H234" s="85">
        <v>0</v>
      </c>
      <c r="I234" s="85">
        <v>0</v>
      </c>
      <c r="J234" s="86">
        <v>0</v>
      </c>
      <c r="K234" s="87">
        <v>0</v>
      </c>
      <c r="L234" s="81">
        <v>1050</v>
      </c>
      <c r="M234" s="87">
        <v>3096450</v>
      </c>
      <c r="N234" s="88">
        <v>0</v>
      </c>
      <c r="O234" s="97">
        <v>0</v>
      </c>
      <c r="P234" s="81">
        <v>0</v>
      </c>
      <c r="Q234" s="87">
        <v>0</v>
      </c>
      <c r="R234" s="81">
        <v>0</v>
      </c>
      <c r="S234" s="87">
        <f>R234*1554</f>
        <v>0</v>
      </c>
      <c r="T234" s="96">
        <v>1</v>
      </c>
      <c r="U234" s="85">
        <f>43*C234</f>
        <v>151403</v>
      </c>
      <c r="V234" s="86">
        <v>1</v>
      </c>
      <c r="W234" s="82">
        <f>(F234+G234+H234+I234+K234+M234+O234+Q234+S234)*0.0214</f>
        <v>66264.03</v>
      </c>
      <c r="X234" s="46"/>
      <c r="AN234" s="11"/>
      <c r="AO234" s="65"/>
      <c r="AP234" s="24"/>
      <c r="AQ234" s="26"/>
      <c r="AR234" s="25"/>
      <c r="AS234" s="26"/>
      <c r="AT234" s="26"/>
      <c r="AU234" s="26"/>
      <c r="AV234" s="26"/>
      <c r="AW234" s="22"/>
      <c r="AX234" s="26"/>
      <c r="AY234" s="22"/>
      <c r="AZ234" s="26"/>
      <c r="BA234" s="22"/>
      <c r="BB234" s="26"/>
      <c r="BC234" s="22"/>
      <c r="BD234" s="26"/>
      <c r="BE234" s="22"/>
      <c r="BF234" s="26"/>
      <c r="BG234" s="22"/>
      <c r="BH234" s="26"/>
      <c r="BI234" s="22"/>
      <c r="BJ234" s="26"/>
    </row>
    <row r="235" spans="1:62" s="1" customFormat="1" ht="36" customHeight="1" x14ac:dyDescent="0.3">
      <c r="A235" s="80">
        <v>5</v>
      </c>
      <c r="B235" s="61" t="s">
        <v>253</v>
      </c>
      <c r="C235" s="3">
        <f>SUM('Прил.1.1 -перечень МКД'!H243)</f>
        <v>1546.4</v>
      </c>
      <c r="D235" s="3">
        <f>SUM('Прил.1.1 -перечень МКД'!I243*3.9*31+'Прил.1.1 -перечень МКД'!I243*4.13*318)</f>
        <v>1901802.24</v>
      </c>
      <c r="E235" s="177">
        <f t="shared" si="42"/>
        <v>1799782.92</v>
      </c>
      <c r="F235" s="177">
        <v>0</v>
      </c>
      <c r="G235" s="177">
        <v>0</v>
      </c>
      <c r="H235" s="177">
        <v>0</v>
      </c>
      <c r="I235" s="177">
        <v>0</v>
      </c>
      <c r="J235" s="179">
        <v>0</v>
      </c>
      <c r="K235" s="97">
        <v>0</v>
      </c>
      <c r="L235" s="79">
        <v>0</v>
      </c>
      <c r="M235" s="97">
        <v>0</v>
      </c>
      <c r="N235" s="178">
        <v>0</v>
      </c>
      <c r="O235" s="97">
        <v>0</v>
      </c>
      <c r="P235" s="95">
        <v>1558</v>
      </c>
      <c r="Q235" s="97">
        <v>1710598.51</v>
      </c>
      <c r="R235" s="95">
        <v>0</v>
      </c>
      <c r="S235" s="97">
        <v>0</v>
      </c>
      <c r="T235" s="114">
        <v>1</v>
      </c>
      <c r="U235" s="177">
        <v>52577.599999999999</v>
      </c>
      <c r="V235" s="179">
        <v>1</v>
      </c>
      <c r="W235" s="97">
        <f t="shared" si="44"/>
        <v>36606.81</v>
      </c>
      <c r="X235" s="46"/>
      <c r="AN235" s="11"/>
      <c r="AO235" s="65"/>
      <c r="AP235" s="24"/>
      <c r="AQ235" s="26"/>
      <c r="AR235" s="25"/>
      <c r="AS235" s="26"/>
      <c r="AT235" s="26"/>
      <c r="AU235" s="26"/>
      <c r="AV235" s="26"/>
      <c r="AW235" s="22"/>
      <c r="AX235" s="26"/>
      <c r="AY235" s="22"/>
      <c r="AZ235" s="26"/>
      <c r="BA235" s="22"/>
      <c r="BB235" s="26"/>
      <c r="BC235" s="22"/>
      <c r="BD235" s="26"/>
      <c r="BE235" s="22"/>
      <c r="BF235" s="26"/>
      <c r="BG235" s="22"/>
      <c r="BH235" s="26"/>
      <c r="BI235" s="22"/>
      <c r="BJ235" s="26"/>
    </row>
    <row r="236" spans="1:62" s="1" customFormat="1" ht="36" customHeight="1" x14ac:dyDescent="0.3">
      <c r="A236" s="80">
        <v>6</v>
      </c>
      <c r="B236" s="61" t="s">
        <v>422</v>
      </c>
      <c r="C236" s="3">
        <f>SUM('Прил.1.1 -перечень МКД'!H244)</f>
        <v>3911.5</v>
      </c>
      <c r="D236" s="3">
        <f>SUM('Прил.1.1 -перечень МКД'!I244*3.9*31+'Прил.1.1 -перечень МКД'!I244*4.13*318)</f>
        <v>5562556.4199999999</v>
      </c>
      <c r="E236" s="177">
        <f>F236+G236+H236+I236+K236+M236+O236+Q236+S236+U236+W236</f>
        <v>4582227.59</v>
      </c>
      <c r="F236" s="85">
        <v>0</v>
      </c>
      <c r="G236" s="85">
        <f>C236*1097</f>
        <v>4290915.5</v>
      </c>
      <c r="H236" s="85">
        <v>0</v>
      </c>
      <c r="I236" s="85">
        <v>0</v>
      </c>
      <c r="J236" s="86">
        <v>0</v>
      </c>
      <c r="K236" s="87">
        <v>0</v>
      </c>
      <c r="L236" s="81">
        <v>0</v>
      </c>
      <c r="M236" s="87">
        <f>L236*3946</f>
        <v>0</v>
      </c>
      <c r="N236" s="88">
        <v>0</v>
      </c>
      <c r="O236" s="97">
        <v>0</v>
      </c>
      <c r="P236" s="81">
        <v>0</v>
      </c>
      <c r="Q236" s="87">
        <v>0</v>
      </c>
      <c r="R236" s="81">
        <v>0</v>
      </c>
      <c r="S236" s="87">
        <f>R236*1554</f>
        <v>0</v>
      </c>
      <c r="T236" s="96">
        <v>1</v>
      </c>
      <c r="U236" s="85">
        <f>51*C236</f>
        <v>199486.5</v>
      </c>
      <c r="V236" s="86">
        <v>1</v>
      </c>
      <c r="W236" s="82">
        <f>(F236+G236+H236+I236+K236+M236+O236+Q236+S236)*0.0214</f>
        <v>91825.59</v>
      </c>
      <c r="X236" s="46"/>
      <c r="AN236" s="11"/>
      <c r="AO236" s="65"/>
      <c r="AP236" s="24"/>
      <c r="AQ236" s="26"/>
      <c r="AR236" s="25"/>
      <c r="AS236" s="26"/>
      <c r="AT236" s="26"/>
      <c r="AU236" s="26"/>
      <c r="AV236" s="26"/>
      <c r="AW236" s="22"/>
      <c r="AX236" s="26"/>
      <c r="AY236" s="22"/>
      <c r="AZ236" s="26"/>
      <c r="BA236" s="22"/>
      <c r="BB236" s="26"/>
      <c r="BC236" s="22"/>
      <c r="BD236" s="26"/>
      <c r="BE236" s="22"/>
      <c r="BF236" s="26"/>
      <c r="BG236" s="22"/>
      <c r="BH236" s="26"/>
      <c r="BI236" s="22"/>
      <c r="BJ236" s="26"/>
    </row>
    <row r="237" spans="1:62" s="1" customFormat="1" ht="36" customHeight="1" x14ac:dyDescent="0.3">
      <c r="A237" s="80">
        <v>7</v>
      </c>
      <c r="B237" s="5" t="s">
        <v>72</v>
      </c>
      <c r="C237" s="3">
        <f>SUM('Прил.1.1 -перечень МКД'!H245)</f>
        <v>243.5</v>
      </c>
      <c r="D237" s="3">
        <f>SUM('Прил.1.1 -перечень МКД'!I245*3.9*31+'Прил.1.1 -перечень МКД'!I245*4.13*318)-E13</f>
        <v>305062.3</v>
      </c>
      <c r="E237" s="177">
        <f t="shared" si="42"/>
        <v>599112.38</v>
      </c>
      <c r="F237" s="97">
        <v>0</v>
      </c>
      <c r="G237" s="97">
        <v>0</v>
      </c>
      <c r="H237" s="97">
        <v>0</v>
      </c>
      <c r="I237" s="97">
        <v>0</v>
      </c>
      <c r="J237" s="114">
        <v>0</v>
      </c>
      <c r="K237" s="97">
        <v>0</v>
      </c>
      <c r="L237" s="79">
        <v>240</v>
      </c>
      <c r="M237" s="97">
        <v>586560</v>
      </c>
      <c r="N237" s="95">
        <v>0</v>
      </c>
      <c r="O237" s="97">
        <v>0</v>
      </c>
      <c r="P237" s="95">
        <v>0</v>
      </c>
      <c r="Q237" s="97">
        <v>0</v>
      </c>
      <c r="R237" s="95">
        <v>0</v>
      </c>
      <c r="S237" s="97">
        <v>0</v>
      </c>
      <c r="T237" s="114">
        <v>0</v>
      </c>
      <c r="U237" s="97">
        <v>0</v>
      </c>
      <c r="V237" s="114">
        <v>1</v>
      </c>
      <c r="W237" s="97">
        <f t="shared" ref="W237:W238" si="45">(F237+G237+H237+I237+K237+M237+O237+Q237+S237)*0.0214</f>
        <v>12552.38</v>
      </c>
      <c r="X237" s="46"/>
      <c r="AN237" s="11"/>
      <c r="AO237" s="65"/>
      <c r="AP237" s="24"/>
      <c r="AQ237" s="26"/>
      <c r="AR237" s="25"/>
      <c r="AS237" s="26"/>
      <c r="AT237" s="26"/>
      <c r="AU237" s="26"/>
      <c r="AV237" s="26"/>
      <c r="AW237" s="22"/>
      <c r="AX237" s="26"/>
      <c r="AY237" s="22"/>
      <c r="AZ237" s="26"/>
      <c r="BA237" s="22"/>
      <c r="BB237" s="26"/>
      <c r="BC237" s="22"/>
      <c r="BD237" s="26"/>
      <c r="BE237" s="22"/>
      <c r="BF237" s="26"/>
      <c r="BG237" s="22"/>
      <c r="BH237" s="26"/>
      <c r="BI237" s="22"/>
      <c r="BJ237" s="26"/>
    </row>
    <row r="238" spans="1:62" s="1" customFormat="1" ht="36" customHeight="1" x14ac:dyDescent="0.3">
      <c r="A238" s="80">
        <v>8</v>
      </c>
      <c r="B238" s="5" t="s">
        <v>70</v>
      </c>
      <c r="C238" s="3">
        <f>SUM('Прил.1.1 -перечень МКД'!H246)</f>
        <v>240.9</v>
      </c>
      <c r="D238" s="3">
        <f>SUM('Прил.1.1 -перечень МКД'!I246*3.9*31+'Прил.1.1 -перечень МКД'!I246*4.13*318)-E14</f>
        <v>299286.64</v>
      </c>
      <c r="E238" s="177">
        <f t="shared" si="42"/>
        <v>436994.14</v>
      </c>
      <c r="F238" s="97">
        <v>0</v>
      </c>
      <c r="G238" s="97">
        <v>0</v>
      </c>
      <c r="H238" s="97">
        <v>0</v>
      </c>
      <c r="I238" s="97">
        <v>0</v>
      </c>
      <c r="J238" s="114">
        <v>0</v>
      </c>
      <c r="K238" s="97">
        <v>0</v>
      </c>
      <c r="L238" s="79">
        <v>0</v>
      </c>
      <c r="M238" s="97">
        <v>0</v>
      </c>
      <c r="N238" s="95">
        <v>0</v>
      </c>
      <c r="O238" s="97">
        <v>0</v>
      </c>
      <c r="P238" s="95">
        <v>368</v>
      </c>
      <c r="Q238" s="97">
        <v>427838.4</v>
      </c>
      <c r="R238" s="95">
        <v>0</v>
      </c>
      <c r="S238" s="97">
        <v>0</v>
      </c>
      <c r="T238" s="114">
        <v>0</v>
      </c>
      <c r="U238" s="97">
        <v>0</v>
      </c>
      <c r="V238" s="114">
        <v>1</v>
      </c>
      <c r="W238" s="97">
        <f t="shared" si="45"/>
        <v>9155.74</v>
      </c>
      <c r="X238" s="46"/>
      <c r="AN238" s="11"/>
      <c r="AO238" s="65"/>
      <c r="AP238" s="24"/>
      <c r="AQ238" s="26"/>
      <c r="AR238" s="25"/>
      <c r="AS238" s="26"/>
      <c r="AT238" s="26"/>
      <c r="AU238" s="26"/>
      <c r="AV238" s="26"/>
      <c r="AW238" s="22"/>
      <c r="AX238" s="26"/>
      <c r="AY238" s="22"/>
      <c r="AZ238" s="26"/>
      <c r="BA238" s="22"/>
      <c r="BB238" s="26"/>
      <c r="BC238" s="22"/>
      <c r="BD238" s="26"/>
      <c r="BE238" s="22"/>
      <c r="BF238" s="26"/>
      <c r="BG238" s="22"/>
      <c r="BH238" s="26"/>
      <c r="BI238" s="22"/>
      <c r="BJ238" s="26"/>
    </row>
    <row r="239" spans="1:62" s="1" customFormat="1" ht="36" customHeight="1" x14ac:dyDescent="0.3">
      <c r="A239" s="80">
        <v>9</v>
      </c>
      <c r="B239" s="61" t="s">
        <v>254</v>
      </c>
      <c r="C239" s="3">
        <f>SUM('Прил.1.1 -перечень МКД'!H247)</f>
        <v>2658.7</v>
      </c>
      <c r="D239" s="3">
        <f>SUM('Прил.1.1 -перечень МКД'!I247*3.9*31+'Прил.1.1 -перечень МКД'!I247*4.13*318)</f>
        <v>3290146.56</v>
      </c>
      <c r="E239" s="177">
        <f t="shared" si="42"/>
        <v>1407972.01</v>
      </c>
      <c r="F239" s="177">
        <v>0</v>
      </c>
      <c r="G239" s="177">
        <v>0</v>
      </c>
      <c r="H239" s="177">
        <v>1313397.8</v>
      </c>
      <c r="I239" s="177">
        <v>0</v>
      </c>
      <c r="J239" s="179">
        <v>0</v>
      </c>
      <c r="K239" s="97">
        <v>0</v>
      </c>
      <c r="L239" s="79">
        <v>0</v>
      </c>
      <c r="M239" s="97">
        <v>0</v>
      </c>
      <c r="N239" s="178">
        <v>0</v>
      </c>
      <c r="O239" s="97">
        <v>0</v>
      </c>
      <c r="P239" s="95">
        <v>0</v>
      </c>
      <c r="Q239" s="97">
        <v>0</v>
      </c>
      <c r="R239" s="95">
        <v>0</v>
      </c>
      <c r="S239" s="97">
        <v>0</v>
      </c>
      <c r="T239" s="114">
        <v>1</v>
      </c>
      <c r="U239" s="177">
        <v>66467.5</v>
      </c>
      <c r="V239" s="179">
        <v>1</v>
      </c>
      <c r="W239" s="97">
        <f t="shared" si="44"/>
        <v>28106.71</v>
      </c>
      <c r="X239" s="46"/>
      <c r="AN239" s="11"/>
      <c r="AO239" s="65"/>
      <c r="AP239" s="24"/>
      <c r="AQ239" s="26"/>
      <c r="AR239" s="25"/>
      <c r="AS239" s="26"/>
      <c r="AT239" s="26"/>
      <c r="AU239" s="26"/>
      <c r="AV239" s="26"/>
      <c r="AW239" s="22"/>
      <c r="AX239" s="26"/>
      <c r="AY239" s="22"/>
      <c r="AZ239" s="26"/>
      <c r="BA239" s="22"/>
      <c r="BB239" s="26"/>
      <c r="BC239" s="22"/>
      <c r="BD239" s="26"/>
      <c r="BE239" s="22"/>
      <c r="BF239" s="26"/>
      <c r="BG239" s="22"/>
      <c r="BH239" s="26"/>
      <c r="BI239" s="22"/>
      <c r="BJ239" s="26"/>
    </row>
    <row r="240" spans="1:62" s="1" customFormat="1" ht="36" customHeight="1" x14ac:dyDescent="0.3">
      <c r="A240" s="80">
        <v>10</v>
      </c>
      <c r="B240" s="61" t="s">
        <v>417</v>
      </c>
      <c r="C240" s="3">
        <f>SUM('Прил.1.1 -перечень МКД'!H248)</f>
        <v>300.8</v>
      </c>
      <c r="D240" s="3">
        <f>SUM('Прил.1.1 -перечень МКД'!I248*3.9*31+'Прил.1.1 -перечень МКД'!I248*4.13*318)</f>
        <v>397284.48</v>
      </c>
      <c r="E240" s="177">
        <f t="shared" si="42"/>
        <v>1591747.36</v>
      </c>
      <c r="F240" s="177">
        <v>0</v>
      </c>
      <c r="G240" s="177">
        <v>0</v>
      </c>
      <c r="H240" s="177">
        <v>0</v>
      </c>
      <c r="I240" s="177">
        <v>0</v>
      </c>
      <c r="J240" s="179">
        <v>0</v>
      </c>
      <c r="K240" s="97">
        <v>0</v>
      </c>
      <c r="L240" s="79">
        <v>640</v>
      </c>
      <c r="M240" s="97">
        <f>L240*2410</f>
        <v>1542400</v>
      </c>
      <c r="N240" s="178">
        <v>0</v>
      </c>
      <c r="O240" s="97">
        <v>0</v>
      </c>
      <c r="P240" s="95">
        <v>0</v>
      </c>
      <c r="Q240" s="97">
        <v>0</v>
      </c>
      <c r="R240" s="95">
        <v>0</v>
      </c>
      <c r="S240" s="97">
        <v>0</v>
      </c>
      <c r="T240" s="114">
        <v>1</v>
      </c>
      <c r="U240" s="177">
        <v>16340</v>
      </c>
      <c r="V240" s="179">
        <v>1</v>
      </c>
      <c r="W240" s="97">
        <f>(F240+G240+H240+I240+K240+M240+O240+Q240+S240)*0.0214</f>
        <v>33007.360000000001</v>
      </c>
      <c r="X240" s="46"/>
      <c r="AN240" s="11"/>
      <c r="AO240" s="65"/>
      <c r="AP240" s="24"/>
      <c r="AQ240" s="26"/>
      <c r="AR240" s="25"/>
      <c r="AS240" s="26"/>
      <c r="AT240" s="26"/>
      <c r="AU240" s="26"/>
      <c r="AV240" s="26"/>
      <c r="AW240" s="22"/>
      <c r="AX240" s="26"/>
      <c r="AY240" s="22"/>
      <c r="AZ240" s="26"/>
      <c r="BA240" s="22"/>
      <c r="BB240" s="26"/>
      <c r="BC240" s="22"/>
      <c r="BD240" s="26"/>
      <c r="BE240" s="22"/>
      <c r="BF240" s="26"/>
      <c r="BG240" s="22"/>
      <c r="BH240" s="26"/>
      <c r="BI240" s="22"/>
      <c r="BJ240" s="26"/>
    </row>
    <row r="241" spans="1:62" s="1" customFormat="1" ht="36" customHeight="1" x14ac:dyDescent="0.3">
      <c r="A241" s="80">
        <v>11</v>
      </c>
      <c r="B241" s="7" t="s">
        <v>215</v>
      </c>
      <c r="C241" s="3">
        <f>SUM('Прил.1.1 -перечень МКД'!H249)</f>
        <v>238</v>
      </c>
      <c r="D241" s="3">
        <f>SUM('Прил.1.1 -перечень МКД'!I249*3.9*31+'Прил.1.1 -перечень МКД'!I249*4.13*318)</f>
        <v>305493.12</v>
      </c>
      <c r="E241" s="177">
        <f t="shared" si="42"/>
        <v>126038.04</v>
      </c>
      <c r="F241" s="97">
        <v>0</v>
      </c>
      <c r="G241" s="97">
        <v>0</v>
      </c>
      <c r="H241" s="97">
        <v>117572</v>
      </c>
      <c r="I241" s="97">
        <v>0</v>
      </c>
      <c r="J241" s="114">
        <v>0</v>
      </c>
      <c r="K241" s="97">
        <v>0</v>
      </c>
      <c r="L241" s="79">
        <v>0</v>
      </c>
      <c r="M241" s="97">
        <v>0</v>
      </c>
      <c r="N241" s="95">
        <v>0</v>
      </c>
      <c r="O241" s="97">
        <v>0</v>
      </c>
      <c r="P241" s="95">
        <v>0</v>
      </c>
      <c r="Q241" s="97">
        <v>0</v>
      </c>
      <c r="R241" s="95">
        <v>0</v>
      </c>
      <c r="S241" s="97">
        <v>0</v>
      </c>
      <c r="T241" s="114">
        <v>1</v>
      </c>
      <c r="U241" s="97">
        <v>5950</v>
      </c>
      <c r="V241" s="114">
        <v>1</v>
      </c>
      <c r="W241" s="97">
        <f>(F241+G241+H241+I241+K241+M241+O241+Q241+S241)*0.0214</f>
        <v>2516.04</v>
      </c>
      <c r="X241" s="46"/>
      <c r="AN241" s="11"/>
      <c r="AO241" s="65"/>
      <c r="AP241" s="24"/>
      <c r="AQ241" s="26"/>
      <c r="AR241" s="25"/>
      <c r="AS241" s="26"/>
      <c r="AT241" s="26"/>
      <c r="AU241" s="26"/>
      <c r="AV241" s="26"/>
      <c r="AW241" s="22"/>
      <c r="AX241" s="26"/>
      <c r="AY241" s="22"/>
      <c r="AZ241" s="26"/>
      <c r="BA241" s="22"/>
      <c r="BB241" s="26"/>
      <c r="BC241" s="22"/>
      <c r="BD241" s="26"/>
      <c r="BE241" s="22"/>
      <c r="BF241" s="26"/>
      <c r="BG241" s="22"/>
      <c r="BH241" s="26"/>
      <c r="BI241" s="22"/>
      <c r="BJ241" s="26"/>
    </row>
    <row r="242" spans="1:62" s="1" customFormat="1" ht="36" customHeight="1" x14ac:dyDescent="0.3">
      <c r="A242" s="80">
        <v>12</v>
      </c>
      <c r="B242" s="5" t="s">
        <v>302</v>
      </c>
      <c r="C242" s="3">
        <f>SUM('Прил.1.1 -перечень МКД'!H250)</f>
        <v>910</v>
      </c>
      <c r="D242" s="3">
        <f>SUM('Прил.1.1 -перечень МКД'!I250*3.9*31+'Прил.1.1 -перечень МКД'!I250*4.13*318)</f>
        <v>1201893.1200000001</v>
      </c>
      <c r="E242" s="177">
        <f t="shared" si="42"/>
        <v>1162475.77</v>
      </c>
      <c r="F242" s="97">
        <v>0</v>
      </c>
      <c r="G242" s="97">
        <v>0</v>
      </c>
      <c r="H242" s="97">
        <v>0</v>
      </c>
      <c r="I242" s="97">
        <v>0</v>
      </c>
      <c r="J242" s="114">
        <v>0</v>
      </c>
      <c r="K242" s="97">
        <v>0</v>
      </c>
      <c r="L242" s="79">
        <v>788</v>
      </c>
      <c r="M242" s="97">
        <v>1138120</v>
      </c>
      <c r="N242" s="95">
        <v>0</v>
      </c>
      <c r="O242" s="97">
        <v>0</v>
      </c>
      <c r="P242" s="95">
        <v>0</v>
      </c>
      <c r="Q242" s="97">
        <v>0</v>
      </c>
      <c r="R242" s="95">
        <v>0</v>
      </c>
      <c r="S242" s="97">
        <v>0</v>
      </c>
      <c r="T242" s="114">
        <v>0</v>
      </c>
      <c r="U242" s="97">
        <v>0</v>
      </c>
      <c r="V242" s="114">
        <v>1</v>
      </c>
      <c r="W242" s="97">
        <f>(F242+G242+H242+I242+K242+M242+O242+Q242+S242)*0.0214</f>
        <v>24355.77</v>
      </c>
      <c r="X242" s="46"/>
      <c r="AN242" s="11"/>
      <c r="AO242" s="65"/>
      <c r="AP242" s="24"/>
      <c r="AQ242" s="26"/>
      <c r="AR242" s="25"/>
      <c r="AS242" s="26"/>
      <c r="AT242" s="26"/>
      <c r="AU242" s="26"/>
      <c r="AV242" s="26"/>
      <c r="AW242" s="22"/>
      <c r="AX242" s="26"/>
      <c r="AY242" s="22"/>
      <c r="AZ242" s="26"/>
      <c r="BA242" s="22"/>
      <c r="BB242" s="26"/>
      <c r="BC242" s="22"/>
      <c r="BD242" s="26"/>
      <c r="BE242" s="22"/>
      <c r="BF242" s="26"/>
      <c r="BG242" s="22"/>
      <c r="BH242" s="26"/>
      <c r="BI242" s="22"/>
      <c r="BJ242" s="26"/>
    </row>
    <row r="243" spans="1:62" s="1" customFormat="1" ht="36" customHeight="1" x14ac:dyDescent="0.3">
      <c r="A243" s="80">
        <v>13</v>
      </c>
      <c r="B243" s="5" t="s">
        <v>76</v>
      </c>
      <c r="C243" s="3">
        <f>SUM('Прил.1.1 -перечень МКД'!H251)</f>
        <v>4335.1000000000004</v>
      </c>
      <c r="D243" s="3">
        <f>SUM('Прил.1.1 -перечень МКД'!I251*3.9*31+'Прил.1.1 -перечень МКД'!I251*4.13*318)</f>
        <v>5655208.3200000003</v>
      </c>
      <c r="E243" s="177">
        <f t="shared" si="42"/>
        <v>5078464.74</v>
      </c>
      <c r="F243" s="97">
        <v>0</v>
      </c>
      <c r="G243" s="97">
        <v>4755604.7</v>
      </c>
      <c r="H243" s="97">
        <v>0</v>
      </c>
      <c r="I243" s="97">
        <v>0</v>
      </c>
      <c r="J243" s="114">
        <v>0</v>
      </c>
      <c r="K243" s="97">
        <v>0</v>
      </c>
      <c r="L243" s="79">
        <v>0</v>
      </c>
      <c r="M243" s="97">
        <v>0</v>
      </c>
      <c r="N243" s="95">
        <v>0</v>
      </c>
      <c r="O243" s="97">
        <v>0</v>
      </c>
      <c r="P243" s="95">
        <v>0</v>
      </c>
      <c r="Q243" s="97">
        <v>0</v>
      </c>
      <c r="R243" s="95">
        <v>0</v>
      </c>
      <c r="S243" s="97">
        <v>0</v>
      </c>
      <c r="T243" s="114">
        <v>1</v>
      </c>
      <c r="U243" s="97">
        <v>221090.1</v>
      </c>
      <c r="V243" s="114">
        <v>1</v>
      </c>
      <c r="W243" s="97">
        <f t="shared" si="44"/>
        <v>101769.94</v>
      </c>
      <c r="X243" s="46"/>
      <c r="AN243" s="11"/>
      <c r="AO243" s="65"/>
      <c r="AP243" s="24"/>
      <c r="AQ243" s="26"/>
      <c r="AR243" s="25"/>
      <c r="AS243" s="26"/>
      <c r="AT243" s="26"/>
      <c r="AU243" s="26"/>
      <c r="AV243" s="26"/>
      <c r="AW243" s="22"/>
      <c r="AX243" s="26"/>
      <c r="AY243" s="22"/>
      <c r="AZ243" s="26"/>
      <c r="BA243" s="22"/>
      <c r="BB243" s="26"/>
      <c r="BC243" s="22"/>
      <c r="BD243" s="26"/>
      <c r="BE243" s="22"/>
      <c r="BF243" s="26"/>
      <c r="BG243" s="22"/>
      <c r="BH243" s="26"/>
      <c r="BI243" s="22"/>
      <c r="BJ243" s="26"/>
    </row>
    <row r="244" spans="1:62" s="1" customFormat="1" ht="36" customHeight="1" x14ac:dyDescent="0.3">
      <c r="A244" s="80">
        <v>14</v>
      </c>
      <c r="B244" s="5" t="s">
        <v>75</v>
      </c>
      <c r="C244" s="3">
        <f>SUM('Прил.1.1 -перечень МКД'!H252)</f>
        <v>5680</v>
      </c>
      <c r="D244" s="3">
        <f>SUM('Прил.1.1 -перечень МКД'!I252*3.9*31+'Прил.1.1 -перечень МКД'!I252*4.13*318)</f>
        <v>7350480</v>
      </c>
      <c r="E244" s="177">
        <f t="shared" si="42"/>
        <v>6653982.54</v>
      </c>
      <c r="F244" s="97">
        <v>0</v>
      </c>
      <c r="G244" s="97">
        <v>6230960</v>
      </c>
      <c r="H244" s="97">
        <v>0</v>
      </c>
      <c r="I244" s="97">
        <v>0</v>
      </c>
      <c r="J244" s="114">
        <v>0</v>
      </c>
      <c r="K244" s="97">
        <v>0</v>
      </c>
      <c r="L244" s="79">
        <v>0</v>
      </c>
      <c r="M244" s="97">
        <v>0</v>
      </c>
      <c r="N244" s="95">
        <v>0</v>
      </c>
      <c r="O244" s="97">
        <v>0</v>
      </c>
      <c r="P244" s="95">
        <v>0</v>
      </c>
      <c r="Q244" s="97">
        <v>0</v>
      </c>
      <c r="R244" s="95">
        <v>0</v>
      </c>
      <c r="S244" s="97">
        <v>0</v>
      </c>
      <c r="T244" s="114">
        <v>1</v>
      </c>
      <c r="U244" s="97">
        <v>289680</v>
      </c>
      <c r="V244" s="114">
        <v>1</v>
      </c>
      <c r="W244" s="97">
        <f t="shared" si="44"/>
        <v>133342.54</v>
      </c>
      <c r="X244" s="46"/>
      <c r="AN244" s="11"/>
      <c r="AO244" s="65"/>
      <c r="AP244" s="24"/>
      <c r="AQ244" s="26"/>
      <c r="AR244" s="25"/>
      <c r="AS244" s="26"/>
      <c r="AT244" s="26"/>
      <c r="AU244" s="26"/>
      <c r="AV244" s="26"/>
      <c r="AW244" s="22"/>
      <c r="AX244" s="26"/>
      <c r="AY244" s="22"/>
      <c r="AZ244" s="26"/>
      <c r="BA244" s="22"/>
      <c r="BB244" s="26"/>
      <c r="BC244" s="22"/>
      <c r="BD244" s="26"/>
      <c r="BE244" s="22"/>
      <c r="BF244" s="26"/>
      <c r="BG244" s="22"/>
      <c r="BH244" s="26"/>
      <c r="BI244" s="22"/>
      <c r="BJ244" s="26"/>
    </row>
    <row r="245" spans="1:62" s="1" customFormat="1" ht="36" customHeight="1" x14ac:dyDescent="0.3">
      <c r="A245" s="80">
        <v>15</v>
      </c>
      <c r="B245" s="61" t="s">
        <v>255</v>
      </c>
      <c r="C245" s="3">
        <f>SUM('Прил.1.1 -перечень МКД'!H253)</f>
        <v>5515</v>
      </c>
      <c r="D245" s="3">
        <f>SUM('Прил.1.1 -перечень МКД'!I253*3.9*31+'Прил.1.1 -перечень МКД'!I253*4.13*318)</f>
        <v>7207056</v>
      </c>
      <c r="E245" s="177">
        <f t="shared" si="42"/>
        <v>6819930</v>
      </c>
      <c r="F245" s="177">
        <v>0</v>
      </c>
      <c r="G245" s="177">
        <v>0</v>
      </c>
      <c r="H245" s="177">
        <v>0</v>
      </c>
      <c r="I245" s="177">
        <v>0</v>
      </c>
      <c r="J245" s="179">
        <v>0</v>
      </c>
      <c r="K245" s="97">
        <v>0</v>
      </c>
      <c r="L245" s="79">
        <v>0</v>
      </c>
      <c r="M245" s="97">
        <v>0</v>
      </c>
      <c r="N245" s="178">
        <v>0</v>
      </c>
      <c r="O245" s="97">
        <v>0</v>
      </c>
      <c r="P245" s="95">
        <v>2435</v>
      </c>
      <c r="Q245" s="97">
        <v>6493459.96</v>
      </c>
      <c r="R245" s="95">
        <v>0</v>
      </c>
      <c r="S245" s="97">
        <v>0</v>
      </c>
      <c r="T245" s="114">
        <v>1</v>
      </c>
      <c r="U245" s="177">
        <v>187510</v>
      </c>
      <c r="V245" s="179">
        <v>1</v>
      </c>
      <c r="W245" s="97">
        <f t="shared" si="44"/>
        <v>138960.04</v>
      </c>
      <c r="X245" s="46"/>
      <c r="AN245" s="11"/>
      <c r="AO245" s="65"/>
      <c r="AP245" s="24"/>
      <c r="AQ245" s="26"/>
      <c r="AR245" s="25"/>
      <c r="AS245" s="26"/>
      <c r="AT245" s="26"/>
      <c r="AU245" s="26"/>
      <c r="AV245" s="26"/>
      <c r="AW245" s="22"/>
      <c r="AX245" s="26"/>
      <c r="AY245" s="22"/>
      <c r="AZ245" s="26"/>
      <c r="BA245" s="22"/>
      <c r="BB245" s="26"/>
      <c r="BC245" s="22"/>
      <c r="BD245" s="26"/>
      <c r="BE245" s="22"/>
      <c r="BF245" s="26"/>
      <c r="BG245" s="22"/>
      <c r="BH245" s="26"/>
      <c r="BI245" s="22"/>
      <c r="BJ245" s="26"/>
    </row>
    <row r="246" spans="1:62" s="1" customFormat="1" ht="36" customHeight="1" x14ac:dyDescent="0.3">
      <c r="A246" s="80">
        <v>16</v>
      </c>
      <c r="B246" s="62" t="s">
        <v>441</v>
      </c>
      <c r="C246" s="3">
        <f>SUM('Прил.1.1 -перечень МКД'!H254)</f>
        <v>4095.6</v>
      </c>
      <c r="D246" s="3">
        <f>SUM('Прил.1.1 -перечень МКД'!I254*3.9*31+'Прил.1.1 -перечень МКД'!I254*4.13*318)</f>
        <v>5461442.5</v>
      </c>
      <c r="E246" s="177">
        <f t="shared" si="42"/>
        <v>2817730.04</v>
      </c>
      <c r="F246" s="177">
        <v>0</v>
      </c>
      <c r="G246" s="177">
        <v>0</v>
      </c>
      <c r="H246" s="177">
        <v>0</v>
      </c>
      <c r="I246" s="177">
        <v>0</v>
      </c>
      <c r="J246" s="179">
        <v>0</v>
      </c>
      <c r="K246" s="97">
        <v>0</v>
      </c>
      <c r="L246" s="81">
        <v>877</v>
      </c>
      <c r="M246" s="87">
        <f>L246*2949</f>
        <v>2586273</v>
      </c>
      <c r="N246" s="88">
        <v>0</v>
      </c>
      <c r="O246" s="97">
        <v>0</v>
      </c>
      <c r="P246" s="81">
        <v>0</v>
      </c>
      <c r="Q246" s="87">
        <v>0</v>
      </c>
      <c r="R246" s="81">
        <v>0</v>
      </c>
      <c r="S246" s="87">
        <f>R246*1554</f>
        <v>0</v>
      </c>
      <c r="T246" s="96">
        <v>1</v>
      </c>
      <c r="U246" s="85">
        <f>43*C246</f>
        <v>176110.8</v>
      </c>
      <c r="V246" s="86">
        <v>1</v>
      </c>
      <c r="W246" s="82">
        <f t="shared" si="44"/>
        <v>55346.239999999998</v>
      </c>
      <c r="X246" s="46"/>
      <c r="AN246" s="11"/>
      <c r="AO246" s="65"/>
      <c r="AP246" s="24"/>
      <c r="AQ246" s="26"/>
      <c r="AR246" s="25"/>
      <c r="AS246" s="26"/>
      <c r="AT246" s="26"/>
      <c r="AU246" s="26"/>
      <c r="AV246" s="26"/>
      <c r="AW246" s="22"/>
      <c r="AX246" s="26"/>
      <c r="AY246" s="22"/>
      <c r="AZ246" s="26"/>
      <c r="BA246" s="22"/>
      <c r="BB246" s="26"/>
      <c r="BC246" s="22"/>
      <c r="BD246" s="26"/>
      <c r="BE246" s="22"/>
      <c r="BF246" s="26"/>
      <c r="BG246" s="22"/>
      <c r="BH246" s="26"/>
      <c r="BI246" s="22"/>
      <c r="BJ246" s="26"/>
    </row>
    <row r="247" spans="1:62" s="1" customFormat="1" ht="36" customHeight="1" x14ac:dyDescent="0.3">
      <c r="A247" s="80">
        <v>17</v>
      </c>
      <c r="B247" s="61" t="s">
        <v>256</v>
      </c>
      <c r="C247" s="3">
        <f>SUM('Прил.1.1 -перечень МКД'!H255)</f>
        <v>548.20000000000005</v>
      </c>
      <c r="D247" s="3">
        <f>SUM('Прил.1.1 -перечень МКД'!I255*3.9*31+'Прил.1.1 -перечень МКД'!I255*4.13*318)</f>
        <v>718554.24</v>
      </c>
      <c r="E247" s="177">
        <f t="shared" si="42"/>
        <v>642203.03</v>
      </c>
      <c r="F247" s="177">
        <v>0</v>
      </c>
      <c r="G247" s="177">
        <v>601375.4</v>
      </c>
      <c r="H247" s="177">
        <v>0</v>
      </c>
      <c r="I247" s="177">
        <v>0</v>
      </c>
      <c r="J247" s="179">
        <v>0</v>
      </c>
      <c r="K247" s="97">
        <v>0</v>
      </c>
      <c r="L247" s="79">
        <v>0</v>
      </c>
      <c r="M247" s="97">
        <v>0</v>
      </c>
      <c r="N247" s="178">
        <v>0</v>
      </c>
      <c r="O247" s="97">
        <v>0</v>
      </c>
      <c r="P247" s="95">
        <v>0</v>
      </c>
      <c r="Q247" s="97">
        <v>0</v>
      </c>
      <c r="R247" s="95">
        <v>0</v>
      </c>
      <c r="S247" s="97">
        <v>0</v>
      </c>
      <c r="T247" s="114">
        <v>1</v>
      </c>
      <c r="U247" s="177">
        <v>27958.2</v>
      </c>
      <c r="V247" s="179">
        <v>1</v>
      </c>
      <c r="W247" s="97">
        <f t="shared" si="44"/>
        <v>12869.43</v>
      </c>
      <c r="X247" s="46"/>
      <c r="AN247" s="11"/>
      <c r="AO247" s="65"/>
      <c r="AP247" s="24"/>
      <c r="AQ247" s="26"/>
      <c r="AR247" s="25"/>
      <c r="AS247" s="26"/>
      <c r="AT247" s="26"/>
      <c r="AU247" s="26"/>
      <c r="AV247" s="26"/>
      <c r="AW247" s="22"/>
      <c r="AX247" s="26"/>
      <c r="AY247" s="22"/>
      <c r="AZ247" s="26"/>
      <c r="BA247" s="22"/>
      <c r="BB247" s="26"/>
      <c r="BC247" s="22"/>
      <c r="BD247" s="26"/>
      <c r="BE247" s="22"/>
      <c r="BF247" s="26"/>
      <c r="BG247" s="22"/>
      <c r="BH247" s="26"/>
      <c r="BI247" s="22"/>
      <c r="BJ247" s="26"/>
    </row>
    <row r="248" spans="1:62" s="1" customFormat="1" ht="36" customHeight="1" x14ac:dyDescent="0.3">
      <c r="A248" s="80">
        <v>18</v>
      </c>
      <c r="B248" s="61" t="s">
        <v>418</v>
      </c>
      <c r="C248" s="3">
        <f>SUM('Прил.1.1 -перечень МКД'!H256)</f>
        <v>3420.3</v>
      </c>
      <c r="D248" s="3">
        <f>SUM('Прил.1.1 -перечень МКД'!I256*3.9*31+'Прил.1.1 -перечень МКД'!I256*4.13*318)</f>
        <v>4522158.72</v>
      </c>
      <c r="E248" s="177">
        <f t="shared" si="42"/>
        <v>4009282.51</v>
      </c>
      <c r="F248" s="177">
        <v>0</v>
      </c>
      <c r="G248" s="177">
        <v>0</v>
      </c>
      <c r="H248" s="177">
        <v>0</v>
      </c>
      <c r="I248" s="177">
        <v>0</v>
      </c>
      <c r="J248" s="179">
        <v>0</v>
      </c>
      <c r="K248" s="97">
        <v>0</v>
      </c>
      <c r="L248" s="79">
        <v>1569</v>
      </c>
      <c r="M248" s="97">
        <f>L248*2410</f>
        <v>3781290</v>
      </c>
      <c r="N248" s="178">
        <v>0</v>
      </c>
      <c r="O248" s="97">
        <v>0</v>
      </c>
      <c r="P248" s="95">
        <v>0</v>
      </c>
      <c r="Q248" s="97">
        <v>0</v>
      </c>
      <c r="R248" s="95">
        <v>0</v>
      </c>
      <c r="S248" s="97">
        <v>0</v>
      </c>
      <c r="T248" s="114">
        <v>1</v>
      </c>
      <c r="U248" s="177">
        <f>43*C248</f>
        <v>147072.9</v>
      </c>
      <c r="V248" s="179">
        <v>1</v>
      </c>
      <c r="W248" s="97">
        <f>(F248+G248+H248+I248+K248+M248+O248+Q248+S248)*0.0214</f>
        <v>80919.61</v>
      </c>
      <c r="X248" s="46"/>
      <c r="AN248" s="11"/>
      <c r="AO248" s="65"/>
      <c r="AP248" s="24"/>
      <c r="AQ248" s="26"/>
      <c r="AR248" s="25"/>
      <c r="AS248" s="26"/>
      <c r="AT248" s="26"/>
      <c r="AU248" s="26"/>
      <c r="AV248" s="26"/>
      <c r="AW248" s="22"/>
      <c r="AX248" s="26"/>
      <c r="AY248" s="22"/>
      <c r="AZ248" s="26"/>
      <c r="BA248" s="22"/>
      <c r="BB248" s="26"/>
      <c r="BC248" s="22"/>
      <c r="BD248" s="26"/>
      <c r="BE248" s="22"/>
      <c r="BF248" s="26"/>
      <c r="BG248" s="22"/>
      <c r="BH248" s="26"/>
      <c r="BI248" s="22"/>
      <c r="BJ248" s="26"/>
    </row>
    <row r="249" spans="1:62" s="1" customFormat="1" ht="36" customHeight="1" x14ac:dyDescent="0.3">
      <c r="A249" s="80">
        <v>19</v>
      </c>
      <c r="B249" s="61" t="s">
        <v>257</v>
      </c>
      <c r="C249" s="3">
        <f>SUM('Прил.1.1 -перечень МКД'!H257)</f>
        <v>2014.7</v>
      </c>
      <c r="D249" s="3">
        <f>SUM('Прил.1.1 -перечень МКД'!I257*3.9*31+'Прил.1.1 -перечень МКД'!I257*4.13*318)</f>
        <v>2644738.56</v>
      </c>
      <c r="E249" s="177">
        <f t="shared" si="42"/>
        <v>2070557.56</v>
      </c>
      <c r="F249" s="177">
        <v>0</v>
      </c>
      <c r="G249" s="177">
        <v>0</v>
      </c>
      <c r="H249" s="97">
        <f t="shared" ref="H249" si="46">C249*494</f>
        <v>995261.8</v>
      </c>
      <c r="I249" s="97">
        <f t="shared" ref="I249" si="47">C249*205</f>
        <v>413013.5</v>
      </c>
      <c r="J249" s="179">
        <v>0</v>
      </c>
      <c r="K249" s="97">
        <v>0</v>
      </c>
      <c r="L249" s="79">
        <v>0</v>
      </c>
      <c r="M249" s="97">
        <v>0</v>
      </c>
      <c r="N249" s="178">
        <v>0</v>
      </c>
      <c r="O249" s="97">
        <f>C249*176</f>
        <v>354587.2</v>
      </c>
      <c r="P249" s="95">
        <v>0</v>
      </c>
      <c r="Q249" s="97">
        <v>0</v>
      </c>
      <c r="R249" s="95">
        <v>0</v>
      </c>
      <c r="S249" s="97">
        <v>0</v>
      </c>
      <c r="T249" s="114">
        <v>1</v>
      </c>
      <c r="U249" s="177">
        <f>C249*25+C249*25+C249*84</f>
        <v>269969.8</v>
      </c>
      <c r="V249" s="179">
        <v>1</v>
      </c>
      <c r="W249" s="97">
        <f t="shared" si="44"/>
        <v>37725.26</v>
      </c>
      <c r="X249" s="46"/>
      <c r="AN249" s="11"/>
      <c r="AO249" s="65"/>
      <c r="AP249" s="24"/>
      <c r="AQ249" s="26"/>
      <c r="AR249" s="25"/>
      <c r="AS249" s="26"/>
      <c r="AT249" s="26"/>
      <c r="AU249" s="26"/>
      <c r="AV249" s="26"/>
      <c r="AW249" s="22"/>
      <c r="AX249" s="26"/>
      <c r="AY249" s="22"/>
      <c r="AZ249" s="26"/>
      <c r="BA249" s="22"/>
      <c r="BB249" s="26"/>
      <c r="BC249" s="22"/>
      <c r="BD249" s="26"/>
      <c r="BE249" s="22"/>
      <c r="BF249" s="26"/>
      <c r="BG249" s="22"/>
      <c r="BH249" s="26"/>
      <c r="BI249" s="22"/>
      <c r="BJ249" s="26"/>
    </row>
    <row r="250" spans="1:62" s="1" customFormat="1" ht="36" customHeight="1" x14ac:dyDescent="0.3">
      <c r="A250" s="80">
        <v>20</v>
      </c>
      <c r="B250" s="7" t="s">
        <v>216</v>
      </c>
      <c r="C250" s="3">
        <f>SUM('Прил.1.1 -перечень МКД'!H258)</f>
        <v>1736.6</v>
      </c>
      <c r="D250" s="3">
        <f>SUM('Прил.1.1 -перечень МКД'!I258*3.9*31+'Прил.1.1 -перечень МКД'!I258*4.13*318)</f>
        <v>2247454.08</v>
      </c>
      <c r="E250" s="177">
        <f t="shared" si="42"/>
        <v>933212.37</v>
      </c>
      <c r="F250" s="97">
        <v>842251</v>
      </c>
      <c r="G250" s="97">
        <v>0</v>
      </c>
      <c r="H250" s="97">
        <v>0</v>
      </c>
      <c r="I250" s="97">
        <v>0</v>
      </c>
      <c r="J250" s="114">
        <v>0</v>
      </c>
      <c r="K250" s="97">
        <v>0</v>
      </c>
      <c r="L250" s="79">
        <v>0</v>
      </c>
      <c r="M250" s="97">
        <v>0</v>
      </c>
      <c r="N250" s="95">
        <v>0</v>
      </c>
      <c r="O250" s="97">
        <v>0</v>
      </c>
      <c r="P250" s="95">
        <v>0</v>
      </c>
      <c r="Q250" s="97">
        <v>0</v>
      </c>
      <c r="R250" s="95">
        <v>0</v>
      </c>
      <c r="S250" s="97">
        <v>0</v>
      </c>
      <c r="T250" s="114">
        <v>1</v>
      </c>
      <c r="U250" s="97">
        <v>72937.2</v>
      </c>
      <c r="V250" s="114">
        <v>1</v>
      </c>
      <c r="W250" s="97">
        <f t="shared" si="44"/>
        <v>18024.169999999998</v>
      </c>
      <c r="X250" s="46"/>
      <c r="AN250" s="11"/>
      <c r="AO250" s="65"/>
      <c r="AP250" s="24"/>
      <c r="AQ250" s="26"/>
      <c r="AR250" s="25"/>
      <c r="AS250" s="26"/>
      <c r="AT250" s="26"/>
      <c r="AU250" s="26"/>
      <c r="AV250" s="26"/>
      <c r="AW250" s="22"/>
      <c r="AX250" s="26"/>
      <c r="AY250" s="22"/>
      <c r="AZ250" s="26"/>
      <c r="BA250" s="22"/>
      <c r="BB250" s="26"/>
      <c r="BC250" s="22"/>
      <c r="BD250" s="26"/>
      <c r="BE250" s="22"/>
      <c r="BF250" s="26"/>
      <c r="BG250" s="22"/>
      <c r="BH250" s="26"/>
      <c r="BI250" s="22"/>
      <c r="BJ250" s="26"/>
    </row>
    <row r="251" spans="1:62" s="1" customFormat="1" ht="36" customHeight="1" x14ac:dyDescent="0.3">
      <c r="A251" s="80">
        <v>21</v>
      </c>
      <c r="B251" s="7" t="s">
        <v>217</v>
      </c>
      <c r="C251" s="3">
        <f>SUM('Прил.1.1 -перечень МКД'!H259)</f>
        <v>1291.2</v>
      </c>
      <c r="D251" s="3">
        <f>SUM('Прил.1.1 -перечень МКД'!I259*3.9*31+'Прил.1.1 -перечень МКД'!I259*4.13*318)</f>
        <v>1679495.04</v>
      </c>
      <c r="E251" s="177">
        <f t="shared" si="42"/>
        <v>1680287.11</v>
      </c>
      <c r="F251" s="97">
        <v>626232</v>
      </c>
      <c r="G251" s="97">
        <v>0</v>
      </c>
      <c r="H251" s="97">
        <f>C251*494</f>
        <v>637852.80000000005</v>
      </c>
      <c r="I251" s="97">
        <f>C251*205</f>
        <v>264696</v>
      </c>
      <c r="J251" s="114">
        <v>0</v>
      </c>
      <c r="K251" s="97">
        <v>0</v>
      </c>
      <c r="L251" s="79">
        <v>0</v>
      </c>
      <c r="M251" s="97">
        <v>0</v>
      </c>
      <c r="N251" s="95">
        <v>0</v>
      </c>
      <c r="O251" s="97">
        <v>0</v>
      </c>
      <c r="P251" s="95">
        <v>0</v>
      </c>
      <c r="Q251" s="97">
        <v>0</v>
      </c>
      <c r="R251" s="95">
        <v>0</v>
      </c>
      <c r="S251" s="97">
        <v>0</v>
      </c>
      <c r="T251" s="114">
        <v>1</v>
      </c>
      <c r="U251" s="97">
        <f>C251*42+C251*25+C251*25</f>
        <v>118790.39999999999</v>
      </c>
      <c r="V251" s="114">
        <v>3</v>
      </c>
      <c r="W251" s="97">
        <f t="shared" si="44"/>
        <v>32715.91</v>
      </c>
      <c r="X251" s="46"/>
      <c r="AN251" s="11"/>
      <c r="AO251" s="65"/>
      <c r="AP251" s="24"/>
      <c r="AQ251" s="26"/>
      <c r="AR251" s="25"/>
      <c r="AS251" s="26"/>
      <c r="AT251" s="26"/>
      <c r="AU251" s="26"/>
      <c r="AV251" s="26"/>
      <c r="AW251" s="22"/>
      <c r="AX251" s="26"/>
      <c r="AY251" s="22"/>
      <c r="AZ251" s="26"/>
      <c r="BA251" s="22"/>
      <c r="BB251" s="26"/>
      <c r="BC251" s="22"/>
      <c r="BD251" s="26"/>
      <c r="BE251" s="22"/>
      <c r="BF251" s="26"/>
      <c r="BG251" s="22"/>
      <c r="BH251" s="26"/>
      <c r="BI251" s="22"/>
      <c r="BJ251" s="26"/>
    </row>
    <row r="252" spans="1:62" s="1" customFormat="1" ht="36" customHeight="1" x14ac:dyDescent="0.3">
      <c r="A252" s="80">
        <v>22</v>
      </c>
      <c r="B252" s="7" t="s">
        <v>218</v>
      </c>
      <c r="C252" s="3">
        <v>1052</v>
      </c>
      <c r="D252" s="3">
        <f>SUM('Прил.1.1 -перечень МКД'!I260*3.9*31+'Прил.1.1 -перечень МКД'!I260*4.13*318)</f>
        <v>1997896.32</v>
      </c>
      <c r="E252" s="177">
        <f t="shared" si="42"/>
        <v>1980138.96</v>
      </c>
      <c r="F252" s="97">
        <v>0</v>
      </c>
      <c r="G252" s="97">
        <v>0</v>
      </c>
      <c r="H252" s="97">
        <v>479688</v>
      </c>
      <c r="I252" s="97">
        <f>C252*205</f>
        <v>215660</v>
      </c>
      <c r="J252" s="114">
        <v>0</v>
      </c>
      <c r="K252" s="97">
        <v>0</v>
      </c>
      <c r="L252" s="79">
        <v>0</v>
      </c>
      <c r="M252" s="97">
        <v>0</v>
      </c>
      <c r="N252" s="95">
        <v>508</v>
      </c>
      <c r="O252" s="97">
        <v>1089862.8799999999</v>
      </c>
      <c r="P252" s="95">
        <v>0</v>
      </c>
      <c r="Q252" s="97">
        <v>0</v>
      </c>
      <c r="R252" s="95">
        <v>0</v>
      </c>
      <c r="S252" s="97">
        <v>0</v>
      </c>
      <c r="T252" s="114">
        <v>4</v>
      </c>
      <c r="U252" s="97">
        <v>156724.57</v>
      </c>
      <c r="V252" s="114">
        <v>4</v>
      </c>
      <c r="W252" s="97">
        <f t="shared" si="44"/>
        <v>38203.51</v>
      </c>
      <c r="X252" s="46"/>
      <c r="AN252" s="11"/>
      <c r="AO252" s="65"/>
      <c r="AP252" s="24"/>
      <c r="AQ252" s="26"/>
      <c r="AR252" s="25"/>
      <c r="AS252" s="26"/>
      <c r="AT252" s="26"/>
      <c r="AU252" s="26"/>
      <c r="AV252" s="26"/>
      <c r="AW252" s="22"/>
      <c r="AX252" s="26"/>
      <c r="AY252" s="22"/>
      <c r="AZ252" s="26"/>
      <c r="BA252" s="22"/>
      <c r="BB252" s="26"/>
      <c r="BC252" s="22"/>
      <c r="BD252" s="26"/>
      <c r="BE252" s="22"/>
      <c r="BF252" s="26"/>
      <c r="BG252" s="22"/>
      <c r="BH252" s="26"/>
      <c r="BI252" s="22"/>
      <c r="BJ252" s="26"/>
    </row>
    <row r="253" spans="1:62" s="1" customFormat="1" ht="36" customHeight="1" x14ac:dyDescent="0.3">
      <c r="A253" s="80">
        <v>23</v>
      </c>
      <c r="B253" s="5" t="s">
        <v>77</v>
      </c>
      <c r="C253" s="3">
        <f>SUM('Прил.1.1 -перечень МКД'!H261)</f>
        <v>4161.5</v>
      </c>
      <c r="D253" s="3">
        <f>SUM('Прил.1.1 -перечень МКД'!I261*3.9*31+'Прил.1.1 -перечень МКД'!I261*4.13*318)</f>
        <v>5374097.2800000003</v>
      </c>
      <c r="E253" s="177">
        <f t="shared" si="42"/>
        <v>6566597.96</v>
      </c>
      <c r="F253" s="97">
        <v>0</v>
      </c>
      <c r="G253" s="97">
        <v>0</v>
      </c>
      <c r="H253" s="97">
        <v>0</v>
      </c>
      <c r="I253" s="97">
        <v>0</v>
      </c>
      <c r="J253" s="114">
        <v>0</v>
      </c>
      <c r="K253" s="97">
        <v>0</v>
      </c>
      <c r="L253" s="79">
        <v>1660</v>
      </c>
      <c r="M253" s="177">
        <v>6429017</v>
      </c>
      <c r="N253" s="95">
        <v>0</v>
      </c>
      <c r="O253" s="97">
        <v>0</v>
      </c>
      <c r="P253" s="95">
        <v>0</v>
      </c>
      <c r="Q253" s="97">
        <v>0</v>
      </c>
      <c r="R253" s="95">
        <v>0</v>
      </c>
      <c r="S253" s="97">
        <v>0</v>
      </c>
      <c r="T253" s="114">
        <v>0</v>
      </c>
      <c r="U253" s="97">
        <v>0</v>
      </c>
      <c r="V253" s="114">
        <v>1</v>
      </c>
      <c r="W253" s="97">
        <f t="shared" si="44"/>
        <v>137580.96</v>
      </c>
      <c r="X253" s="46"/>
      <c r="AN253" s="11"/>
      <c r="AO253" s="65"/>
      <c r="AP253" s="24"/>
      <c r="AQ253" s="26"/>
      <c r="AR253" s="25"/>
      <c r="AS253" s="26"/>
      <c r="AT253" s="26"/>
      <c r="AU253" s="26"/>
      <c r="AV253" s="26"/>
      <c r="AW253" s="22"/>
      <c r="AX253" s="26"/>
      <c r="AY253" s="22"/>
      <c r="AZ253" s="26"/>
      <c r="BA253" s="22"/>
      <c r="BB253" s="26"/>
      <c r="BC253" s="22"/>
      <c r="BD253" s="26"/>
      <c r="BE253" s="22"/>
      <c r="BF253" s="26"/>
      <c r="BG253" s="22"/>
      <c r="BH253" s="26"/>
      <c r="BI253" s="22"/>
      <c r="BJ253" s="26"/>
    </row>
    <row r="254" spans="1:62" s="1" customFormat="1" ht="36" customHeight="1" x14ac:dyDescent="0.3">
      <c r="A254" s="80">
        <v>24</v>
      </c>
      <c r="B254" s="61" t="s">
        <v>435</v>
      </c>
      <c r="C254" s="3">
        <f>SUM('Прил.1.1 -перечень МКД'!H262)</f>
        <v>4223.01</v>
      </c>
      <c r="D254" s="3">
        <f>SUM('Прил.1.1 -перечень МКД'!I262*3.9*31+'Прил.1.1 -перечень МКД'!I262*4.13*318)</f>
        <v>5592833.2199999997</v>
      </c>
      <c r="E254" s="177">
        <f t="shared" si="42"/>
        <v>4437698.88</v>
      </c>
      <c r="F254" s="85">
        <v>0</v>
      </c>
      <c r="G254" s="85">
        <v>0</v>
      </c>
      <c r="H254" s="85">
        <v>0</v>
      </c>
      <c r="I254" s="85">
        <v>0</v>
      </c>
      <c r="J254" s="86">
        <v>0</v>
      </c>
      <c r="K254" s="87">
        <v>0</v>
      </c>
      <c r="L254" s="81">
        <v>1413</v>
      </c>
      <c r="M254" s="87">
        <f>L254*2949</f>
        <v>4166937</v>
      </c>
      <c r="N254" s="88">
        <v>0</v>
      </c>
      <c r="O254" s="97">
        <v>0</v>
      </c>
      <c r="P254" s="81">
        <v>0</v>
      </c>
      <c r="Q254" s="87">
        <v>0</v>
      </c>
      <c r="R254" s="81">
        <v>0</v>
      </c>
      <c r="S254" s="87">
        <f>R254*1554</f>
        <v>0</v>
      </c>
      <c r="T254" s="96">
        <v>1</v>
      </c>
      <c r="U254" s="85">
        <f>43*C254</f>
        <v>181589.43</v>
      </c>
      <c r="V254" s="86">
        <v>1</v>
      </c>
      <c r="W254" s="82">
        <f>(F254+G254+H254+I254+K254+M254+O254+Q254+S254)*0.0214</f>
        <v>89172.45</v>
      </c>
      <c r="X254" s="46"/>
      <c r="AN254" s="11"/>
      <c r="AO254" s="65"/>
      <c r="AP254" s="24"/>
      <c r="AQ254" s="26"/>
      <c r="AR254" s="25"/>
      <c r="AS254" s="26"/>
      <c r="AT254" s="26"/>
      <c r="AU254" s="26"/>
      <c r="AV254" s="26"/>
      <c r="AW254" s="22"/>
      <c r="AX254" s="26"/>
      <c r="AY254" s="22"/>
      <c r="AZ254" s="26"/>
      <c r="BA254" s="22"/>
      <c r="BB254" s="26"/>
      <c r="BC254" s="22"/>
      <c r="BD254" s="26"/>
      <c r="BE254" s="22"/>
      <c r="BF254" s="26"/>
      <c r="BG254" s="22"/>
      <c r="BH254" s="26"/>
      <c r="BI254" s="22"/>
      <c r="BJ254" s="26"/>
    </row>
    <row r="255" spans="1:62" s="1" customFormat="1" ht="36" customHeight="1" x14ac:dyDescent="0.3">
      <c r="A255" s="80">
        <v>25</v>
      </c>
      <c r="B255" s="61" t="s">
        <v>436</v>
      </c>
      <c r="C255" s="3">
        <f>SUM('Прил.1.1 -перечень МКД'!H263)</f>
        <v>4503.3</v>
      </c>
      <c r="D255" s="3">
        <f>SUM('Прил.1.1 -перечень МКД'!I263*3.9*31+'Прил.1.1 -перечень МКД'!I263*4.13*318)</f>
        <v>5534732.1600000001</v>
      </c>
      <c r="E255" s="177">
        <f t="shared" si="42"/>
        <v>4473848.22</v>
      </c>
      <c r="F255" s="85">
        <v>0</v>
      </c>
      <c r="G255" s="85">
        <v>0</v>
      </c>
      <c r="H255" s="85">
        <v>0</v>
      </c>
      <c r="I255" s="85">
        <v>0</v>
      </c>
      <c r="J255" s="86">
        <v>0</v>
      </c>
      <c r="K255" s="87">
        <v>0</v>
      </c>
      <c r="L255" s="81">
        <v>1421</v>
      </c>
      <c r="M255" s="87">
        <f>L255*2949</f>
        <v>4190529</v>
      </c>
      <c r="N255" s="88">
        <v>0</v>
      </c>
      <c r="O255" s="97">
        <v>0</v>
      </c>
      <c r="P255" s="81">
        <v>0</v>
      </c>
      <c r="Q255" s="87">
        <v>0</v>
      </c>
      <c r="R255" s="81">
        <v>0</v>
      </c>
      <c r="S255" s="87">
        <f>R255*1554</f>
        <v>0</v>
      </c>
      <c r="T255" s="96">
        <v>1</v>
      </c>
      <c r="U255" s="85">
        <f>43*C255</f>
        <v>193641.9</v>
      </c>
      <c r="V255" s="86">
        <v>1</v>
      </c>
      <c r="W255" s="82">
        <f>(F255+G255+H255+I255+K255+M255+O255+Q255+S255)*0.0214</f>
        <v>89677.32</v>
      </c>
      <c r="X255" s="46"/>
      <c r="AN255" s="11"/>
      <c r="AO255" s="65"/>
      <c r="AP255" s="24"/>
      <c r="AQ255" s="26"/>
      <c r="AR255" s="25"/>
      <c r="AS255" s="26"/>
      <c r="AT255" s="26"/>
      <c r="AU255" s="26"/>
      <c r="AV255" s="26"/>
      <c r="AW255" s="22"/>
      <c r="AX255" s="26"/>
      <c r="AY255" s="22"/>
      <c r="AZ255" s="26"/>
      <c r="BA255" s="22"/>
      <c r="BB255" s="26"/>
      <c r="BC255" s="22"/>
      <c r="BD255" s="26"/>
      <c r="BE255" s="22"/>
      <c r="BF255" s="26"/>
      <c r="BG255" s="22"/>
      <c r="BH255" s="26"/>
      <c r="BI255" s="22"/>
      <c r="BJ255" s="26"/>
    </row>
    <row r="256" spans="1:62" s="1" customFormat="1" ht="36" customHeight="1" x14ac:dyDescent="0.3">
      <c r="A256" s="80">
        <v>26</v>
      </c>
      <c r="B256" s="61" t="s">
        <v>426</v>
      </c>
      <c r="C256" s="3">
        <f>SUM('Прил.1.1 -перечень МКД'!H264)</f>
        <v>4967</v>
      </c>
      <c r="D256" s="3">
        <f>SUM('Прил.1.1 -перечень МКД'!I264*3.9*31+'Прил.1.1 -перечень МКД'!I264*4.13*318)</f>
        <v>6505712.6399999997</v>
      </c>
      <c r="E256" s="177">
        <f t="shared" si="42"/>
        <v>5282670.92</v>
      </c>
      <c r="F256" s="85">
        <v>0</v>
      </c>
      <c r="G256" s="85">
        <v>0</v>
      </c>
      <c r="H256" s="85">
        <v>0</v>
      </c>
      <c r="I256" s="85">
        <v>0</v>
      </c>
      <c r="J256" s="86">
        <v>0</v>
      </c>
      <c r="K256" s="87">
        <v>0</v>
      </c>
      <c r="L256" s="81">
        <v>1257.7</v>
      </c>
      <c r="M256" s="87">
        <v>4962884.2</v>
      </c>
      <c r="N256" s="88">
        <v>0</v>
      </c>
      <c r="O256" s="97">
        <v>0</v>
      </c>
      <c r="P256" s="81">
        <v>0</v>
      </c>
      <c r="Q256" s="87">
        <v>0</v>
      </c>
      <c r="R256" s="81">
        <v>0</v>
      </c>
      <c r="S256" s="87">
        <f>R256*1554</f>
        <v>0</v>
      </c>
      <c r="T256" s="96">
        <v>1</v>
      </c>
      <c r="U256" s="85">
        <f>43*C256</f>
        <v>213581</v>
      </c>
      <c r="V256" s="86">
        <v>1</v>
      </c>
      <c r="W256" s="82">
        <f>(F256+G256+H256+I256+K256+M256+O256+Q256+S256)*0.0214</f>
        <v>106205.72</v>
      </c>
      <c r="X256" s="46"/>
      <c r="AN256" s="11"/>
      <c r="AO256" s="65"/>
      <c r="AP256" s="24"/>
      <c r="AQ256" s="26"/>
      <c r="AR256" s="25"/>
      <c r="AS256" s="26"/>
      <c r="AT256" s="26"/>
      <c r="AU256" s="26"/>
      <c r="AV256" s="26"/>
      <c r="AW256" s="22"/>
      <c r="AX256" s="26"/>
      <c r="AY256" s="22"/>
      <c r="AZ256" s="26"/>
      <c r="BA256" s="22"/>
      <c r="BB256" s="26"/>
      <c r="BC256" s="22"/>
      <c r="BD256" s="26"/>
      <c r="BE256" s="22"/>
      <c r="BF256" s="26"/>
      <c r="BG256" s="22"/>
      <c r="BH256" s="26"/>
      <c r="BI256" s="22"/>
      <c r="BJ256" s="26"/>
    </row>
    <row r="257" spans="1:62" s="1" customFormat="1" ht="36" customHeight="1" x14ac:dyDescent="0.3">
      <c r="A257" s="80">
        <v>27</v>
      </c>
      <c r="B257" s="5" t="s">
        <v>79</v>
      </c>
      <c r="C257" s="3">
        <f>SUM('Прил.1.1 -перечень МКД'!H265)</f>
        <v>1184.2</v>
      </c>
      <c r="D257" s="3">
        <f>SUM('Прил.1.1 -перечень МКД'!I265*3.9*31+'Прил.1.1 -перечень МКД'!I265*4.13*318)-E20</f>
        <v>1444175.6</v>
      </c>
      <c r="E257" s="177">
        <f t="shared" si="42"/>
        <v>2148146.38</v>
      </c>
      <c r="F257" s="97">
        <v>0</v>
      </c>
      <c r="G257" s="97">
        <v>0</v>
      </c>
      <c r="H257" s="97">
        <v>0</v>
      </c>
      <c r="I257" s="97">
        <v>0</v>
      </c>
      <c r="J257" s="114">
        <v>0</v>
      </c>
      <c r="K257" s="97">
        <v>0</v>
      </c>
      <c r="L257" s="79">
        <v>0</v>
      </c>
      <c r="M257" s="97">
        <v>0</v>
      </c>
      <c r="N257" s="95">
        <v>0</v>
      </c>
      <c r="O257" s="97">
        <v>0</v>
      </c>
      <c r="P257" s="95">
        <f>C257</f>
        <v>1184.2</v>
      </c>
      <c r="Q257" s="97">
        <v>2103139.2000000002</v>
      </c>
      <c r="R257" s="95">
        <v>0</v>
      </c>
      <c r="S257" s="97">
        <v>0</v>
      </c>
      <c r="T257" s="114">
        <v>0</v>
      </c>
      <c r="U257" s="97">
        <v>0</v>
      </c>
      <c r="V257" s="114">
        <v>1</v>
      </c>
      <c r="W257" s="97">
        <v>45007.18</v>
      </c>
      <c r="X257" s="46"/>
      <c r="AN257" s="11"/>
      <c r="AO257" s="65"/>
      <c r="AP257" s="24"/>
      <c r="AQ257" s="26"/>
      <c r="AR257" s="25"/>
      <c r="AS257" s="26"/>
      <c r="AT257" s="26"/>
      <c r="AU257" s="26"/>
      <c r="AV257" s="26"/>
      <c r="AW257" s="22"/>
      <c r="AX257" s="26"/>
      <c r="AY257" s="22"/>
      <c r="AZ257" s="26"/>
      <c r="BA257" s="22"/>
      <c r="BB257" s="26"/>
      <c r="BC257" s="22"/>
      <c r="BD257" s="26"/>
      <c r="BE257" s="22"/>
      <c r="BF257" s="26"/>
      <c r="BG257" s="22"/>
      <c r="BH257" s="26"/>
      <c r="BI257" s="22"/>
      <c r="BJ257" s="26"/>
    </row>
    <row r="258" spans="1:62" s="1" customFormat="1" ht="36" customHeight="1" x14ac:dyDescent="0.3">
      <c r="A258" s="80">
        <v>28</v>
      </c>
      <c r="B258" s="61" t="s">
        <v>437</v>
      </c>
      <c r="C258" s="3">
        <f>SUM('Прил.1.1 -перечень МКД'!H266)</f>
        <v>3652.9</v>
      </c>
      <c r="D258" s="3">
        <f>SUM('Прил.1.1 -перечень МКД'!I266*3.9*31+'Прил.1.1 -перечень МКД'!I266*4.13*318)</f>
        <v>4889180.74</v>
      </c>
      <c r="E258" s="177">
        <f t="shared" si="42"/>
        <v>4306246.6399999997</v>
      </c>
      <c r="F258" s="85">
        <v>0</v>
      </c>
      <c r="G258" s="85">
        <v>0</v>
      </c>
      <c r="H258" s="85">
        <v>0</v>
      </c>
      <c r="I258" s="85">
        <v>0</v>
      </c>
      <c r="J258" s="86">
        <v>0</v>
      </c>
      <c r="K258" s="87">
        <v>0</v>
      </c>
      <c r="L258" s="81">
        <v>936</v>
      </c>
      <c r="M258" s="87">
        <f>L258*4340</f>
        <v>4062240</v>
      </c>
      <c r="N258" s="88">
        <v>0</v>
      </c>
      <c r="O258" s="97">
        <v>0</v>
      </c>
      <c r="P258" s="81">
        <v>0</v>
      </c>
      <c r="Q258" s="87">
        <v>0</v>
      </c>
      <c r="R258" s="81">
        <v>0</v>
      </c>
      <c r="S258" s="87">
        <f>R258*1554</f>
        <v>0</v>
      </c>
      <c r="T258" s="96">
        <v>1</v>
      </c>
      <c r="U258" s="85">
        <f>43*C258</f>
        <v>157074.70000000001</v>
      </c>
      <c r="V258" s="86">
        <v>1</v>
      </c>
      <c r="W258" s="82">
        <f>(F258+G258+H258+I258+K258+M258+O258+Q258+S258)*0.0214</f>
        <v>86931.94</v>
      </c>
      <c r="X258" s="46"/>
      <c r="AN258" s="11"/>
      <c r="AO258" s="65"/>
      <c r="AP258" s="24"/>
      <c r="AQ258" s="26"/>
      <c r="AR258" s="25"/>
      <c r="AS258" s="26"/>
      <c r="AT258" s="26"/>
      <c r="AU258" s="26"/>
      <c r="AV258" s="26"/>
      <c r="AW258" s="22"/>
      <c r="AX258" s="26"/>
      <c r="AY258" s="22"/>
      <c r="AZ258" s="26"/>
      <c r="BA258" s="22"/>
      <c r="BB258" s="26"/>
      <c r="BC258" s="22"/>
      <c r="BD258" s="26"/>
      <c r="BE258" s="22"/>
      <c r="BF258" s="26"/>
      <c r="BG258" s="22"/>
      <c r="BH258" s="26"/>
      <c r="BI258" s="22"/>
      <c r="BJ258" s="26"/>
    </row>
    <row r="259" spans="1:62" s="1" customFormat="1" ht="36" customHeight="1" x14ac:dyDescent="0.3">
      <c r="A259" s="80">
        <v>29</v>
      </c>
      <c r="B259" s="61" t="s">
        <v>438</v>
      </c>
      <c r="C259" s="3">
        <f>SUM('Прил.1.1 -перечень МКД'!H267)</f>
        <v>3689.24</v>
      </c>
      <c r="D259" s="3">
        <f>SUM('Прил.1.1 -перечень МКД'!I267*3.9*31+'Прил.1.1 -перечень МКД'!I267*4.13*318)</f>
        <v>4862561.24</v>
      </c>
      <c r="E259" s="177">
        <f t="shared" si="42"/>
        <v>4298943.5</v>
      </c>
      <c r="F259" s="85">
        <v>0</v>
      </c>
      <c r="G259" s="85">
        <v>0</v>
      </c>
      <c r="H259" s="85">
        <v>0</v>
      </c>
      <c r="I259" s="85">
        <v>0</v>
      </c>
      <c r="J259" s="86">
        <v>0</v>
      </c>
      <c r="K259" s="87">
        <v>0</v>
      </c>
      <c r="L259" s="81">
        <v>934</v>
      </c>
      <c r="M259" s="87">
        <f>L259*4340</f>
        <v>4053560</v>
      </c>
      <c r="N259" s="88">
        <v>0</v>
      </c>
      <c r="O259" s="97">
        <v>0</v>
      </c>
      <c r="P259" s="81">
        <v>0</v>
      </c>
      <c r="Q259" s="87">
        <v>0</v>
      </c>
      <c r="R259" s="81">
        <v>0</v>
      </c>
      <c r="S259" s="87">
        <f>R259*1554</f>
        <v>0</v>
      </c>
      <c r="T259" s="96">
        <v>1</v>
      </c>
      <c r="U259" s="85">
        <f>43*C259</f>
        <v>158637.32</v>
      </c>
      <c r="V259" s="86">
        <v>1</v>
      </c>
      <c r="W259" s="82">
        <f>(F259+G259+H259+I259+K259+M259+O259+Q259+S259)*0.0214</f>
        <v>86746.18</v>
      </c>
      <c r="X259" s="46"/>
      <c r="AN259" s="11"/>
      <c r="AO259" s="65"/>
      <c r="AP259" s="24"/>
      <c r="AQ259" s="26"/>
      <c r="AR259" s="25"/>
      <c r="AS259" s="26"/>
      <c r="AT259" s="26"/>
      <c r="AU259" s="26"/>
      <c r="AV259" s="26"/>
      <c r="AW259" s="22"/>
      <c r="AX259" s="26"/>
      <c r="AY259" s="22"/>
      <c r="AZ259" s="26"/>
      <c r="BA259" s="22"/>
      <c r="BB259" s="26"/>
      <c r="BC259" s="22"/>
      <c r="BD259" s="26"/>
      <c r="BE259" s="22"/>
      <c r="BF259" s="26"/>
      <c r="BG259" s="22"/>
      <c r="BH259" s="26"/>
      <c r="BI259" s="22"/>
      <c r="BJ259" s="26"/>
    </row>
    <row r="260" spans="1:62" s="1" customFormat="1" ht="36" customHeight="1" x14ac:dyDescent="0.3">
      <c r="A260" s="80">
        <v>30</v>
      </c>
      <c r="B260" s="5" t="s">
        <v>82</v>
      </c>
      <c r="C260" s="3">
        <f>SUM('Прил.1.1 -перечень МКД'!H268)</f>
        <v>3044.9</v>
      </c>
      <c r="D260" s="3">
        <f>SUM('Прил.1.1 -перечень МКД'!I268*3.9*31+'Прил.1.1 -перечень МКД'!I268*4.13*318)</f>
        <v>3924080.6400000001</v>
      </c>
      <c r="E260" s="177">
        <f t="shared" si="42"/>
        <v>3411736.76</v>
      </c>
      <c r="F260" s="97">
        <v>0</v>
      </c>
      <c r="G260" s="97">
        <v>3340255.3</v>
      </c>
      <c r="H260" s="97">
        <v>0</v>
      </c>
      <c r="I260" s="97">
        <v>0</v>
      </c>
      <c r="J260" s="114">
        <v>0</v>
      </c>
      <c r="K260" s="97">
        <v>0</v>
      </c>
      <c r="L260" s="79">
        <v>0</v>
      </c>
      <c r="M260" s="97">
        <v>0</v>
      </c>
      <c r="N260" s="95">
        <v>0</v>
      </c>
      <c r="O260" s="97">
        <v>0</v>
      </c>
      <c r="P260" s="95">
        <v>0</v>
      </c>
      <c r="Q260" s="97">
        <v>0</v>
      </c>
      <c r="R260" s="95">
        <v>0</v>
      </c>
      <c r="S260" s="97">
        <v>0</v>
      </c>
      <c r="T260" s="114">
        <v>0</v>
      </c>
      <c r="U260" s="97">
        <v>0</v>
      </c>
      <c r="V260" s="114">
        <v>1</v>
      </c>
      <c r="W260" s="97">
        <f t="shared" si="44"/>
        <v>71481.460000000006</v>
      </c>
      <c r="X260" s="46"/>
      <c r="AN260" s="11"/>
      <c r="AO260" s="65"/>
      <c r="AP260" s="24"/>
      <c r="AQ260" s="26"/>
      <c r="AR260" s="25"/>
      <c r="AS260" s="26"/>
      <c r="AT260" s="26"/>
      <c r="AU260" s="26"/>
      <c r="AV260" s="26"/>
      <c r="AW260" s="22"/>
      <c r="AX260" s="26"/>
      <c r="AY260" s="22"/>
      <c r="AZ260" s="26"/>
      <c r="BA260" s="22"/>
      <c r="BB260" s="26"/>
      <c r="BC260" s="22"/>
      <c r="BD260" s="26"/>
      <c r="BE260" s="22"/>
      <c r="BF260" s="26"/>
      <c r="BG260" s="22"/>
      <c r="BH260" s="26"/>
      <c r="BI260" s="22"/>
      <c r="BJ260" s="26"/>
    </row>
    <row r="261" spans="1:62" s="1" customFormat="1" ht="36" customHeight="1" x14ac:dyDescent="0.3">
      <c r="A261" s="80">
        <v>31</v>
      </c>
      <c r="B261" s="61" t="s">
        <v>258</v>
      </c>
      <c r="C261" s="3">
        <f>SUM('Прил.1.1 -перечень МКД'!H269)</f>
        <v>559</v>
      </c>
      <c r="D261" s="3">
        <f>SUM('Прил.1.1 -перечень МКД'!I269*3.9*31+'Прил.1.1 -перечень МКД'!I269*4.13*318)</f>
        <v>722856.95999999996</v>
      </c>
      <c r="E261" s="177">
        <f t="shared" si="42"/>
        <v>300384.11</v>
      </c>
      <c r="F261" s="177">
        <v>271105.3</v>
      </c>
      <c r="G261" s="177">
        <v>0</v>
      </c>
      <c r="H261" s="177">
        <v>0</v>
      </c>
      <c r="I261" s="177">
        <v>0</v>
      </c>
      <c r="J261" s="179">
        <v>0</v>
      </c>
      <c r="K261" s="97">
        <v>0</v>
      </c>
      <c r="L261" s="79">
        <v>0</v>
      </c>
      <c r="M261" s="97">
        <v>0</v>
      </c>
      <c r="N261" s="178">
        <v>0</v>
      </c>
      <c r="O261" s="97">
        <v>0</v>
      </c>
      <c r="P261" s="95">
        <v>0</v>
      </c>
      <c r="Q261" s="97">
        <v>0</v>
      </c>
      <c r="R261" s="95">
        <v>0</v>
      </c>
      <c r="S261" s="97">
        <v>0</v>
      </c>
      <c r="T261" s="114">
        <v>1</v>
      </c>
      <c r="U261" s="177">
        <v>23477.16</v>
      </c>
      <c r="V261" s="179">
        <v>1</v>
      </c>
      <c r="W261" s="97">
        <f t="shared" si="44"/>
        <v>5801.65</v>
      </c>
      <c r="X261" s="46"/>
      <c r="AN261" s="11"/>
      <c r="AO261" s="65"/>
      <c r="AP261" s="24"/>
      <c r="AQ261" s="26"/>
      <c r="AR261" s="25"/>
      <c r="AS261" s="26"/>
      <c r="AT261" s="26"/>
      <c r="AU261" s="26"/>
      <c r="AV261" s="26"/>
      <c r="AW261" s="22"/>
      <c r="AX261" s="26"/>
      <c r="AY261" s="22"/>
      <c r="AZ261" s="26"/>
      <c r="BA261" s="22"/>
      <c r="BB261" s="26"/>
      <c r="BC261" s="22"/>
      <c r="BD261" s="26"/>
      <c r="BE261" s="22"/>
      <c r="BF261" s="26"/>
      <c r="BG261" s="22"/>
      <c r="BH261" s="26"/>
      <c r="BI261" s="22"/>
      <c r="BJ261" s="26"/>
    </row>
    <row r="262" spans="1:62" s="1" customFormat="1" ht="36" customHeight="1" x14ac:dyDescent="0.3">
      <c r="A262" s="80">
        <v>32</v>
      </c>
      <c r="B262" s="5" t="s">
        <v>345</v>
      </c>
      <c r="C262" s="3">
        <f>SUM('Прил.1.1 -перечень МКД'!H270)</f>
        <v>569.9</v>
      </c>
      <c r="D262" s="3">
        <f>SUM('Прил.1.1 -перечень МКД'!I270*3.9*31+'Прил.1.1 -перечень МКД'!I270*4.13*318)</f>
        <v>744370.56</v>
      </c>
      <c r="E262" s="177">
        <f t="shared" si="42"/>
        <v>608055.15</v>
      </c>
      <c r="F262" s="97">
        <v>276401.5</v>
      </c>
      <c r="G262" s="97">
        <v>0</v>
      </c>
      <c r="H262" s="97">
        <v>281530.59999999998</v>
      </c>
      <c r="I262" s="97">
        <v>0</v>
      </c>
      <c r="J262" s="114">
        <v>0</v>
      </c>
      <c r="K262" s="97">
        <v>0</v>
      </c>
      <c r="L262" s="79">
        <v>0</v>
      </c>
      <c r="M262" s="97">
        <v>0</v>
      </c>
      <c r="N262" s="95">
        <v>0</v>
      </c>
      <c r="O262" s="97">
        <v>0</v>
      </c>
      <c r="P262" s="95">
        <v>0</v>
      </c>
      <c r="Q262" s="97">
        <v>0</v>
      </c>
      <c r="R262" s="95">
        <v>0</v>
      </c>
      <c r="S262" s="97">
        <v>0</v>
      </c>
      <c r="T262" s="114">
        <v>2</v>
      </c>
      <c r="U262" s="97">
        <v>38183.300000000003</v>
      </c>
      <c r="V262" s="114">
        <v>2</v>
      </c>
      <c r="W262" s="97">
        <f t="shared" ref="W262:W265" si="48">(F262+G262+H262+I262+K262+M262+O262+Q262+S262)*0.0214</f>
        <v>11939.75</v>
      </c>
      <c r="X262" s="46"/>
      <c r="AN262" s="11"/>
      <c r="AO262" s="65"/>
      <c r="AP262" s="24"/>
      <c r="AQ262" s="26"/>
      <c r="AR262" s="25"/>
      <c r="AS262" s="26"/>
      <c r="AT262" s="26"/>
      <c r="AU262" s="26"/>
      <c r="AV262" s="26"/>
      <c r="AW262" s="22"/>
      <c r="AX262" s="26"/>
      <c r="AY262" s="22"/>
      <c r="AZ262" s="26"/>
      <c r="BA262" s="22"/>
      <c r="BB262" s="26"/>
      <c r="BC262" s="22"/>
      <c r="BD262" s="26"/>
      <c r="BE262" s="22"/>
      <c r="BF262" s="26"/>
      <c r="BG262" s="22"/>
      <c r="BH262" s="26"/>
      <c r="BI262" s="22"/>
      <c r="BJ262" s="26"/>
    </row>
    <row r="263" spans="1:62" s="1" customFormat="1" ht="36" customHeight="1" x14ac:dyDescent="0.3">
      <c r="A263" s="80">
        <v>33</v>
      </c>
      <c r="B263" s="7" t="s">
        <v>219</v>
      </c>
      <c r="C263" s="3">
        <f>SUM('Прил.1.1 -перечень МКД'!H271)</f>
        <v>918.7</v>
      </c>
      <c r="D263" s="3">
        <f>SUM('Прил.1.1 -перечень МКД'!I271*3.9*31+'Прил.1.1 -перечень МКД'!I271*4.13*318)-E184</f>
        <v>1178165.6599999999</v>
      </c>
      <c r="E263" s="177">
        <f t="shared" si="42"/>
        <v>2076922.93</v>
      </c>
      <c r="F263" s="97">
        <v>0</v>
      </c>
      <c r="G263" s="97">
        <v>0</v>
      </c>
      <c r="H263" s="97">
        <v>0</v>
      </c>
      <c r="I263" s="97">
        <v>0</v>
      </c>
      <c r="J263" s="114">
        <v>0</v>
      </c>
      <c r="K263" s="97">
        <v>0</v>
      </c>
      <c r="L263" s="79">
        <v>832</v>
      </c>
      <c r="M263" s="97">
        <v>2033408</v>
      </c>
      <c r="N263" s="95">
        <v>0</v>
      </c>
      <c r="O263" s="97">
        <v>0</v>
      </c>
      <c r="P263" s="95">
        <v>0</v>
      </c>
      <c r="Q263" s="97">
        <v>0</v>
      </c>
      <c r="R263" s="95">
        <v>0</v>
      </c>
      <c r="S263" s="97">
        <v>0</v>
      </c>
      <c r="T263" s="114">
        <v>0</v>
      </c>
      <c r="U263" s="97">
        <v>0</v>
      </c>
      <c r="V263" s="114">
        <v>1</v>
      </c>
      <c r="W263" s="97">
        <f t="shared" si="48"/>
        <v>43514.93</v>
      </c>
      <c r="X263" s="46"/>
      <c r="AN263" s="11"/>
      <c r="AO263" s="65"/>
      <c r="AP263" s="24"/>
      <c r="AQ263" s="26"/>
      <c r="AR263" s="25"/>
      <c r="AS263" s="26"/>
      <c r="AT263" s="26"/>
      <c r="AU263" s="26"/>
      <c r="AV263" s="26"/>
      <c r="AW263" s="22"/>
      <c r="AX263" s="26"/>
      <c r="AY263" s="22"/>
      <c r="AZ263" s="26"/>
      <c r="BA263" s="22"/>
      <c r="BB263" s="26"/>
      <c r="BC263" s="22"/>
      <c r="BD263" s="26"/>
      <c r="BE263" s="22"/>
      <c r="BF263" s="26"/>
      <c r="BG263" s="22"/>
      <c r="BH263" s="26"/>
      <c r="BI263" s="22"/>
      <c r="BJ263" s="26"/>
    </row>
    <row r="264" spans="1:62" s="1" customFormat="1" ht="36" customHeight="1" x14ac:dyDescent="0.3">
      <c r="A264" s="80">
        <v>34</v>
      </c>
      <c r="B264" s="7" t="s">
        <v>220</v>
      </c>
      <c r="C264" s="3">
        <f>SUM('Прил.1.1 -перечень МКД'!H272)</f>
        <v>499.7</v>
      </c>
      <c r="D264" s="3">
        <f>SUM('Прил.1.1 -перечень МКД'!I272*3.9*31+'Прил.1.1 -перечень МКД'!I272*4.13*318)-E185</f>
        <v>629660.01</v>
      </c>
      <c r="E264" s="177">
        <f t="shared" si="42"/>
        <v>1211094.4099999999</v>
      </c>
      <c r="F264" s="97">
        <v>0</v>
      </c>
      <c r="G264" s="97">
        <v>0</v>
      </c>
      <c r="H264" s="97">
        <v>0</v>
      </c>
      <c r="I264" s="97">
        <v>0</v>
      </c>
      <c r="J264" s="114">
        <v>0</v>
      </c>
      <c r="K264" s="97">
        <v>0</v>
      </c>
      <c r="L264" s="79">
        <v>492</v>
      </c>
      <c r="M264" s="97">
        <v>1185720</v>
      </c>
      <c r="N264" s="95">
        <v>0</v>
      </c>
      <c r="O264" s="97">
        <v>0</v>
      </c>
      <c r="P264" s="95">
        <v>0</v>
      </c>
      <c r="Q264" s="97">
        <v>0</v>
      </c>
      <c r="R264" s="95">
        <v>0</v>
      </c>
      <c r="S264" s="97">
        <v>0</v>
      </c>
      <c r="T264" s="114">
        <v>0</v>
      </c>
      <c r="U264" s="97">
        <v>0</v>
      </c>
      <c r="V264" s="114">
        <v>1</v>
      </c>
      <c r="W264" s="97">
        <f t="shared" si="48"/>
        <v>25374.41</v>
      </c>
      <c r="X264" s="46"/>
      <c r="BC264" s="22"/>
      <c r="BD264" s="26"/>
      <c r="BE264" s="22"/>
      <c r="BF264" s="26"/>
      <c r="BG264" s="22"/>
      <c r="BH264" s="26"/>
      <c r="BI264" s="22"/>
      <c r="BJ264" s="26"/>
    </row>
    <row r="265" spans="1:62" s="1" customFormat="1" ht="36" customHeight="1" x14ac:dyDescent="0.3">
      <c r="A265" s="80">
        <v>35</v>
      </c>
      <c r="B265" s="7" t="s">
        <v>221</v>
      </c>
      <c r="C265" s="3">
        <f>SUM('Прил.1.1 -перечень МКД'!H273)</f>
        <v>563.9</v>
      </c>
      <c r="D265" s="3">
        <f>SUM('Прил.1.1 -перечень МКД'!I273*3.9*31+'Прил.1.1 -перечень МКД'!I273*4.13*318)-E186</f>
        <v>715820.57</v>
      </c>
      <c r="E265" s="177">
        <f t="shared" si="42"/>
        <v>1233248.57</v>
      </c>
      <c r="F265" s="97">
        <v>0</v>
      </c>
      <c r="G265" s="97">
        <v>0</v>
      </c>
      <c r="H265" s="97">
        <v>0</v>
      </c>
      <c r="I265" s="97">
        <v>0</v>
      </c>
      <c r="J265" s="114">
        <v>0</v>
      </c>
      <c r="K265" s="97">
        <v>0</v>
      </c>
      <c r="L265" s="79">
        <v>501</v>
      </c>
      <c r="M265" s="97">
        <v>1207410</v>
      </c>
      <c r="N265" s="95">
        <v>0</v>
      </c>
      <c r="O265" s="97">
        <v>0</v>
      </c>
      <c r="P265" s="95">
        <v>0</v>
      </c>
      <c r="Q265" s="97">
        <v>0</v>
      </c>
      <c r="R265" s="95">
        <v>0</v>
      </c>
      <c r="S265" s="97">
        <v>0</v>
      </c>
      <c r="T265" s="114">
        <v>0</v>
      </c>
      <c r="U265" s="97">
        <v>0</v>
      </c>
      <c r="V265" s="114">
        <v>1</v>
      </c>
      <c r="W265" s="97">
        <f t="shared" si="48"/>
        <v>25838.57</v>
      </c>
      <c r="X265" s="46"/>
      <c r="BC265" s="22"/>
      <c r="BD265" s="26"/>
      <c r="BE265" s="22"/>
      <c r="BF265" s="26"/>
      <c r="BG265" s="22"/>
      <c r="BH265" s="26"/>
      <c r="BI265" s="22"/>
      <c r="BJ265" s="26"/>
    </row>
    <row r="266" spans="1:62" s="1" customFormat="1" ht="36" customHeight="1" x14ac:dyDescent="0.3">
      <c r="A266" s="80">
        <v>36</v>
      </c>
      <c r="B266" s="5" t="s">
        <v>91</v>
      </c>
      <c r="C266" s="3">
        <f>SUM('Прил.1.1 -перечень МКД'!H274)</f>
        <v>633.5</v>
      </c>
      <c r="D266" s="3">
        <f>SUM('Прил.1.1 -перечень МКД'!I274*3.9*31+'Прил.1.1 -перечень МКД'!I274*4.13*318)</f>
        <v>831859.19999999995</v>
      </c>
      <c r="E266" s="177">
        <f t="shared" si="42"/>
        <v>340429.6</v>
      </c>
      <c r="F266" s="97">
        <v>307247.5</v>
      </c>
      <c r="G266" s="97">
        <v>0</v>
      </c>
      <c r="H266" s="97">
        <v>0</v>
      </c>
      <c r="I266" s="97">
        <v>0</v>
      </c>
      <c r="J266" s="114">
        <v>0</v>
      </c>
      <c r="K266" s="97">
        <v>0</v>
      </c>
      <c r="L266" s="79">
        <v>0</v>
      </c>
      <c r="M266" s="97">
        <v>0</v>
      </c>
      <c r="N266" s="95">
        <v>0</v>
      </c>
      <c r="O266" s="97">
        <v>0</v>
      </c>
      <c r="P266" s="95">
        <v>0</v>
      </c>
      <c r="Q266" s="97">
        <v>0</v>
      </c>
      <c r="R266" s="95">
        <v>0</v>
      </c>
      <c r="S266" s="97">
        <v>0</v>
      </c>
      <c r="T266" s="114">
        <v>1</v>
      </c>
      <c r="U266" s="97">
        <v>26607</v>
      </c>
      <c r="V266" s="114">
        <v>1</v>
      </c>
      <c r="W266" s="97">
        <f>(F266+G266+H266+I266+K266+M266+O266+Q266+S266)*0.0214</f>
        <v>6575.1</v>
      </c>
      <c r="X266" s="46"/>
      <c r="BC266" s="22"/>
      <c r="BD266" s="26"/>
      <c r="BE266" s="22"/>
      <c r="BF266" s="26"/>
      <c r="BG266" s="22"/>
      <c r="BH266" s="26"/>
      <c r="BI266" s="22"/>
      <c r="BJ266" s="26"/>
    </row>
    <row r="267" spans="1:62" s="1" customFormat="1" ht="36" customHeight="1" x14ac:dyDescent="0.3">
      <c r="A267" s="80">
        <v>37</v>
      </c>
      <c r="B267" s="61" t="s">
        <v>299</v>
      </c>
      <c r="C267" s="3">
        <f>SUM('Прил.1.1 -перечень МКД'!H275)</f>
        <v>909.1</v>
      </c>
      <c r="D267" s="3">
        <f>SUM('Прил.1.1 -перечень МКД'!I275*3.9*31+'Прил.1.1 -перечень МКД'!I275*4.13*318)</f>
        <v>1207630.08</v>
      </c>
      <c r="E267" s="177">
        <f t="shared" si="42"/>
        <v>1142626.68</v>
      </c>
      <c r="F267" s="177">
        <v>0</v>
      </c>
      <c r="G267" s="177">
        <v>0</v>
      </c>
      <c r="H267" s="177">
        <v>0</v>
      </c>
      <c r="I267" s="177">
        <v>0</v>
      </c>
      <c r="J267" s="179">
        <v>0</v>
      </c>
      <c r="K267" s="97">
        <v>0</v>
      </c>
      <c r="L267" s="79">
        <v>379</v>
      </c>
      <c r="M267" s="97">
        <v>1080414.51</v>
      </c>
      <c r="N267" s="178">
        <v>0</v>
      </c>
      <c r="O267" s="97">
        <v>0</v>
      </c>
      <c r="P267" s="95">
        <v>0</v>
      </c>
      <c r="Q267" s="97">
        <v>0</v>
      </c>
      <c r="R267" s="95">
        <v>0</v>
      </c>
      <c r="S267" s="97">
        <v>0</v>
      </c>
      <c r="T267" s="114">
        <v>1</v>
      </c>
      <c r="U267" s="177">
        <v>39091.300000000003</v>
      </c>
      <c r="V267" s="179">
        <v>1</v>
      </c>
      <c r="W267" s="97">
        <f t="shared" si="44"/>
        <v>23120.87</v>
      </c>
      <c r="X267" s="46"/>
      <c r="BC267" s="22"/>
      <c r="BD267" s="26"/>
      <c r="BE267" s="22"/>
      <c r="BF267" s="26"/>
      <c r="BG267" s="22"/>
      <c r="BH267" s="26"/>
      <c r="BI267" s="22"/>
      <c r="BJ267" s="26"/>
    </row>
    <row r="268" spans="1:62" s="1" customFormat="1" ht="36" customHeight="1" x14ac:dyDescent="0.3">
      <c r="A268" s="80">
        <v>38</v>
      </c>
      <c r="B268" s="5" t="s">
        <v>94</v>
      </c>
      <c r="C268" s="3">
        <f>SUM('Прил.1.1 -перечень МКД'!H276)</f>
        <v>1690.5</v>
      </c>
      <c r="D268" s="3">
        <f>SUM('Прил.1.1 -перечень МКД'!I276*3.9*31+'Прил.1.1 -перечень МКД'!I276*4.13*318)</f>
        <v>2109767.04</v>
      </c>
      <c r="E268" s="177">
        <f t="shared" si="42"/>
        <v>852978.29</v>
      </c>
      <c r="F268" s="97">
        <v>0</v>
      </c>
      <c r="G268" s="97">
        <v>0</v>
      </c>
      <c r="H268" s="97">
        <v>835107</v>
      </c>
      <c r="I268" s="97">
        <v>0</v>
      </c>
      <c r="J268" s="114">
        <v>0</v>
      </c>
      <c r="K268" s="97">
        <v>0</v>
      </c>
      <c r="L268" s="79">
        <v>0</v>
      </c>
      <c r="M268" s="97">
        <v>0</v>
      </c>
      <c r="N268" s="95">
        <v>0</v>
      </c>
      <c r="O268" s="97">
        <v>0</v>
      </c>
      <c r="P268" s="95">
        <v>0</v>
      </c>
      <c r="Q268" s="97">
        <v>0</v>
      </c>
      <c r="R268" s="95">
        <v>0</v>
      </c>
      <c r="S268" s="97">
        <v>0</v>
      </c>
      <c r="T268" s="114">
        <v>0</v>
      </c>
      <c r="U268" s="97">
        <v>0</v>
      </c>
      <c r="V268" s="114">
        <v>1</v>
      </c>
      <c r="W268" s="97">
        <f t="shared" si="44"/>
        <v>17871.29</v>
      </c>
      <c r="X268" s="46"/>
      <c r="BC268" s="22"/>
      <c r="BD268" s="26"/>
      <c r="BE268" s="22"/>
      <c r="BF268" s="26"/>
      <c r="BG268" s="22"/>
      <c r="BH268" s="26"/>
      <c r="BI268" s="22"/>
      <c r="BJ268" s="26"/>
    </row>
    <row r="269" spans="1:62" s="1" customFormat="1" ht="36" customHeight="1" x14ac:dyDescent="0.3">
      <c r="A269" s="80">
        <v>39</v>
      </c>
      <c r="B269" s="7" t="s">
        <v>222</v>
      </c>
      <c r="C269" s="3">
        <f>SUM('Прил.1.1 -перечень МКД'!H277)</f>
        <v>918.1</v>
      </c>
      <c r="D269" s="3">
        <f>SUM('Прил.1.1 -перечень МКД'!I277*3.9*31+'Прил.1.1 -перечень МКД'!I277*4.13*318)-E188</f>
        <v>1169586.02</v>
      </c>
      <c r="E269" s="177">
        <f t="shared" si="42"/>
        <v>2487813.77</v>
      </c>
      <c r="F269" s="97">
        <v>0</v>
      </c>
      <c r="G269" s="97">
        <v>0</v>
      </c>
      <c r="H269" s="97">
        <v>0</v>
      </c>
      <c r="I269" s="97">
        <v>0</v>
      </c>
      <c r="J269" s="114">
        <v>0</v>
      </c>
      <c r="K269" s="97">
        <v>0</v>
      </c>
      <c r="L269" s="79">
        <v>1009</v>
      </c>
      <c r="M269" s="97">
        <v>2435690</v>
      </c>
      <c r="N269" s="95">
        <v>0</v>
      </c>
      <c r="O269" s="97">
        <v>0</v>
      </c>
      <c r="P269" s="95">
        <v>0</v>
      </c>
      <c r="Q269" s="97">
        <v>0</v>
      </c>
      <c r="R269" s="95">
        <v>0</v>
      </c>
      <c r="S269" s="97">
        <v>0</v>
      </c>
      <c r="T269" s="114">
        <v>0</v>
      </c>
      <c r="U269" s="97">
        <v>0</v>
      </c>
      <c r="V269" s="114">
        <v>1</v>
      </c>
      <c r="W269" s="97">
        <f t="shared" si="44"/>
        <v>52123.77</v>
      </c>
      <c r="X269" s="46"/>
      <c r="BC269" s="22"/>
      <c r="BD269" s="26"/>
      <c r="BE269" s="22"/>
      <c r="BF269" s="26"/>
      <c r="BG269" s="22"/>
      <c r="BH269" s="26"/>
      <c r="BI269" s="22"/>
      <c r="BJ269" s="26"/>
    </row>
    <row r="270" spans="1:62" s="1" customFormat="1" ht="36" customHeight="1" x14ac:dyDescent="0.3">
      <c r="A270" s="80">
        <v>40</v>
      </c>
      <c r="B270" s="7" t="s">
        <v>223</v>
      </c>
      <c r="C270" s="3">
        <f>SUM('Прил.1.1 -перечень МКД'!H278)</f>
        <v>1914.8</v>
      </c>
      <c r="D270" s="3">
        <f>SUM('Прил.1.1 -перечень МКД'!I278*3.9*31+'Прил.1.1 -перечень МКД'!I278*4.13*318)-E189</f>
        <v>2477782</v>
      </c>
      <c r="E270" s="177">
        <f t="shared" si="42"/>
        <v>3722966.23</v>
      </c>
      <c r="F270" s="97">
        <v>0</v>
      </c>
      <c r="G270" s="97">
        <v>0</v>
      </c>
      <c r="H270" s="97">
        <v>0</v>
      </c>
      <c r="I270" s="97">
        <v>0</v>
      </c>
      <c r="J270" s="114">
        <v>0</v>
      </c>
      <c r="K270" s="97">
        <v>0</v>
      </c>
      <c r="L270" s="79">
        <v>1236</v>
      </c>
      <c r="M270" s="97">
        <v>3644964</v>
      </c>
      <c r="N270" s="95">
        <v>0</v>
      </c>
      <c r="O270" s="97">
        <v>0</v>
      </c>
      <c r="P270" s="95">
        <v>0</v>
      </c>
      <c r="Q270" s="97">
        <v>0</v>
      </c>
      <c r="R270" s="95">
        <v>0</v>
      </c>
      <c r="S270" s="97">
        <v>0</v>
      </c>
      <c r="T270" s="114">
        <v>0</v>
      </c>
      <c r="U270" s="97">
        <v>0</v>
      </c>
      <c r="V270" s="114">
        <v>1</v>
      </c>
      <c r="W270" s="97">
        <f t="shared" si="44"/>
        <v>78002.23</v>
      </c>
      <c r="X270" s="46"/>
      <c r="BC270" s="22"/>
      <c r="BD270" s="26"/>
      <c r="BE270" s="22"/>
      <c r="BF270" s="26"/>
      <c r="BG270" s="22"/>
      <c r="BH270" s="26"/>
      <c r="BI270" s="22"/>
      <c r="BJ270" s="26"/>
    </row>
    <row r="271" spans="1:62" s="1" customFormat="1" ht="36" customHeight="1" x14ac:dyDescent="0.3">
      <c r="A271" s="80">
        <v>41</v>
      </c>
      <c r="B271" s="61" t="s">
        <v>442</v>
      </c>
      <c r="C271" s="3">
        <f>SUM('Прил.1.1 -перечень МКД'!H279)</f>
        <v>4873.8</v>
      </c>
      <c r="D271" s="3">
        <f>SUM('Прил.1.1 -перечень МКД'!I279*3.9*31+'Прил.1.1 -перечень МКД'!I279*4.13*318)</f>
        <v>6316679.8099999996</v>
      </c>
      <c r="E271" s="177">
        <f t="shared" si="42"/>
        <v>3688558.83</v>
      </c>
      <c r="F271" s="177">
        <v>0</v>
      </c>
      <c r="G271" s="177">
        <v>0</v>
      </c>
      <c r="H271" s="177">
        <v>0</v>
      </c>
      <c r="I271" s="177">
        <v>0</v>
      </c>
      <c r="J271" s="179">
        <v>0</v>
      </c>
      <c r="K271" s="97">
        <v>0</v>
      </c>
      <c r="L271" s="81">
        <v>1155</v>
      </c>
      <c r="M271" s="87">
        <f>L271*2949</f>
        <v>3406095</v>
      </c>
      <c r="N271" s="88">
        <v>0</v>
      </c>
      <c r="O271" s="97">
        <v>0</v>
      </c>
      <c r="P271" s="81">
        <v>0</v>
      </c>
      <c r="Q271" s="87">
        <v>0</v>
      </c>
      <c r="R271" s="81">
        <v>0</v>
      </c>
      <c r="S271" s="87">
        <f>R271*1554</f>
        <v>0</v>
      </c>
      <c r="T271" s="96">
        <v>1</v>
      </c>
      <c r="U271" s="85">
        <f>43*C271</f>
        <v>209573.4</v>
      </c>
      <c r="V271" s="86">
        <v>1</v>
      </c>
      <c r="W271" s="82">
        <f t="shared" si="44"/>
        <v>72890.429999999993</v>
      </c>
      <c r="X271" s="46"/>
      <c r="BC271" s="22"/>
      <c r="BD271" s="26"/>
      <c r="BE271" s="22"/>
      <c r="BF271" s="26"/>
      <c r="BG271" s="22"/>
      <c r="BH271" s="26"/>
      <c r="BI271" s="22"/>
      <c r="BJ271" s="26"/>
    </row>
    <row r="272" spans="1:62" s="1" customFormat="1" ht="36" customHeight="1" x14ac:dyDescent="0.3">
      <c r="A272" s="80">
        <v>42</v>
      </c>
      <c r="B272" s="61" t="s">
        <v>443</v>
      </c>
      <c r="C272" s="3">
        <f>SUM('Прил.1.1 -перечень МКД'!H280)</f>
        <v>4851.3</v>
      </c>
      <c r="D272" s="3">
        <f>SUM('Прил.1.1 -перечень МКД'!I280*3.9*31+'Прил.1.1 -перечень МКД'!I280*4.13*318)</f>
        <v>6228904.3200000003</v>
      </c>
      <c r="E272" s="177">
        <f t="shared" si="42"/>
        <v>3687591.33</v>
      </c>
      <c r="F272" s="177">
        <v>0</v>
      </c>
      <c r="G272" s="177">
        <v>0</v>
      </c>
      <c r="H272" s="177">
        <v>0</v>
      </c>
      <c r="I272" s="177">
        <v>0</v>
      </c>
      <c r="J272" s="179">
        <v>0</v>
      </c>
      <c r="K272" s="97">
        <v>0</v>
      </c>
      <c r="L272" s="81">
        <v>1155</v>
      </c>
      <c r="M272" s="87">
        <f>L272*2949</f>
        <v>3406095</v>
      </c>
      <c r="N272" s="88">
        <v>0</v>
      </c>
      <c r="O272" s="97">
        <v>0</v>
      </c>
      <c r="P272" s="81">
        <v>0</v>
      </c>
      <c r="Q272" s="87">
        <v>0</v>
      </c>
      <c r="R272" s="81">
        <v>0</v>
      </c>
      <c r="S272" s="87">
        <f>R272*1554</f>
        <v>0</v>
      </c>
      <c r="T272" s="96">
        <v>1</v>
      </c>
      <c r="U272" s="85">
        <f>43*C272</f>
        <v>208605.9</v>
      </c>
      <c r="V272" s="86">
        <v>1</v>
      </c>
      <c r="W272" s="82">
        <f t="shared" si="44"/>
        <v>72890.429999999993</v>
      </c>
      <c r="X272" s="46"/>
      <c r="BC272" s="22"/>
      <c r="BD272" s="26"/>
      <c r="BE272" s="22"/>
      <c r="BF272" s="26"/>
      <c r="BG272" s="22"/>
      <c r="BH272" s="26"/>
      <c r="BI272" s="22"/>
      <c r="BJ272" s="26"/>
    </row>
    <row r="273" spans="1:62" s="1" customFormat="1" ht="36" customHeight="1" x14ac:dyDescent="0.3">
      <c r="A273" s="80">
        <v>43</v>
      </c>
      <c r="B273" s="61" t="s">
        <v>433</v>
      </c>
      <c r="C273" s="3">
        <f>SUM('Прил.1.1 -перечень МКД'!H281)</f>
        <v>2414</v>
      </c>
      <c r="D273" s="3">
        <f>SUM('Прил.1.1 -перечень МКД'!I281*3.9*31+'Прил.1.1 -перечень МКД'!I281*4.13*318)</f>
        <v>3462255.36</v>
      </c>
      <c r="E273" s="177">
        <f t="shared" ref="E273:E313" si="49">F273+G273+H273+I273+K273+M273+O273+Q273+S273+U273+W273</f>
        <v>3356593.3</v>
      </c>
      <c r="F273" s="85">
        <v>0</v>
      </c>
      <c r="G273" s="85">
        <v>0</v>
      </c>
      <c r="H273" s="85">
        <v>0</v>
      </c>
      <c r="I273" s="85">
        <v>0</v>
      </c>
      <c r="J273" s="86">
        <v>1</v>
      </c>
      <c r="K273" s="87">
        <v>1900000</v>
      </c>
      <c r="L273" s="81">
        <v>296</v>
      </c>
      <c r="M273" s="87">
        <f>L273*4340</f>
        <v>1284640</v>
      </c>
      <c r="N273" s="88">
        <v>0</v>
      </c>
      <c r="O273" s="97">
        <v>0</v>
      </c>
      <c r="P273" s="81">
        <v>0</v>
      </c>
      <c r="Q273" s="87">
        <v>0</v>
      </c>
      <c r="R273" s="81">
        <v>0</v>
      </c>
      <c r="S273" s="87">
        <f>R273*1554</f>
        <v>0</v>
      </c>
      <c r="T273" s="96">
        <v>1</v>
      </c>
      <c r="U273" s="85">
        <f>43*C273</f>
        <v>103802</v>
      </c>
      <c r="V273" s="86">
        <v>1</v>
      </c>
      <c r="W273" s="82">
        <f t="shared" si="44"/>
        <v>68151.3</v>
      </c>
      <c r="X273" s="46"/>
      <c r="BC273" s="22"/>
      <c r="BD273" s="26"/>
      <c r="BE273" s="22"/>
      <c r="BF273" s="26"/>
      <c r="BG273" s="22"/>
      <c r="BH273" s="26"/>
      <c r="BI273" s="22"/>
      <c r="BJ273" s="26"/>
    </row>
    <row r="274" spans="1:62" s="1" customFormat="1" ht="36" customHeight="1" x14ac:dyDescent="0.3">
      <c r="A274" s="80">
        <v>44</v>
      </c>
      <c r="B274" s="63" t="s">
        <v>420</v>
      </c>
      <c r="C274" s="3">
        <f>SUM('Прил.1.1 -перечень МКД'!H282)</f>
        <v>5784.7</v>
      </c>
      <c r="D274" s="3">
        <f>SUM('Прил.1.1 -перечень МКД'!I282*3.9*31+'Прил.1.1 -перечень МКД'!I282*4.13*318)</f>
        <v>8296648.1299999999</v>
      </c>
      <c r="E274" s="177">
        <f t="shared" si="49"/>
        <v>6090065.1699999999</v>
      </c>
      <c r="F274" s="85">
        <v>0</v>
      </c>
      <c r="G274" s="85">
        <v>0</v>
      </c>
      <c r="H274" s="85">
        <v>0</v>
      </c>
      <c r="I274" s="85">
        <v>0</v>
      </c>
      <c r="J274" s="86">
        <v>0</v>
      </c>
      <c r="K274" s="87">
        <v>0</v>
      </c>
      <c r="L274" s="81">
        <v>1449.3</v>
      </c>
      <c r="M274" s="87">
        <f>L274*3946</f>
        <v>5718937.7999999998</v>
      </c>
      <c r="N274" s="88">
        <v>0</v>
      </c>
      <c r="O274" s="97">
        <v>0</v>
      </c>
      <c r="P274" s="81">
        <v>0</v>
      </c>
      <c r="Q274" s="87">
        <v>0</v>
      </c>
      <c r="R274" s="81">
        <v>0</v>
      </c>
      <c r="S274" s="87">
        <v>0</v>
      </c>
      <c r="T274" s="96">
        <v>1</v>
      </c>
      <c r="U274" s="85">
        <f>43*C274</f>
        <v>248742.1</v>
      </c>
      <c r="V274" s="86">
        <v>1</v>
      </c>
      <c r="W274" s="82">
        <f t="shared" si="44"/>
        <v>122385.27</v>
      </c>
      <c r="X274" s="46"/>
      <c r="BC274" s="22"/>
      <c r="BD274" s="26"/>
      <c r="BE274" s="22"/>
      <c r="BF274" s="26"/>
      <c r="BG274" s="22"/>
      <c r="BH274" s="26"/>
      <c r="BI274" s="22"/>
      <c r="BJ274" s="26"/>
    </row>
    <row r="275" spans="1:62" s="1" customFormat="1" ht="36" customHeight="1" x14ac:dyDescent="0.3">
      <c r="A275" s="80">
        <v>45</v>
      </c>
      <c r="B275" s="48" t="s">
        <v>90</v>
      </c>
      <c r="C275" s="3">
        <f>SUM('Прил.1.1 -перечень МКД'!H283)</f>
        <v>4855.8</v>
      </c>
      <c r="D275" s="3">
        <f>SUM('Прил.1.1 -перечень МКД'!I283*3.9*31+'Прил.1.1 -перечень МКД'!I283*4.13*318)</f>
        <v>6307787.5199999996</v>
      </c>
      <c r="E275" s="177">
        <f t="shared" si="49"/>
        <v>1016741.39</v>
      </c>
      <c r="F275" s="97">
        <v>0</v>
      </c>
      <c r="G275" s="97">
        <v>0</v>
      </c>
      <c r="H275" s="97">
        <v>995439</v>
      </c>
      <c r="I275" s="97">
        <v>0</v>
      </c>
      <c r="J275" s="114">
        <v>0</v>
      </c>
      <c r="K275" s="97">
        <v>0</v>
      </c>
      <c r="L275" s="79">
        <v>0</v>
      </c>
      <c r="M275" s="97">
        <v>0</v>
      </c>
      <c r="N275" s="95">
        <v>0</v>
      </c>
      <c r="O275" s="97">
        <v>0</v>
      </c>
      <c r="P275" s="95">
        <v>0</v>
      </c>
      <c r="Q275" s="97">
        <v>0</v>
      </c>
      <c r="R275" s="95">
        <v>0</v>
      </c>
      <c r="S275" s="97">
        <v>0</v>
      </c>
      <c r="T275" s="114">
        <v>0</v>
      </c>
      <c r="U275" s="97">
        <v>0</v>
      </c>
      <c r="V275" s="114">
        <v>1</v>
      </c>
      <c r="W275" s="97">
        <f t="shared" si="44"/>
        <v>21302.39</v>
      </c>
      <c r="X275" s="46"/>
      <c r="BC275" s="22"/>
      <c r="BD275" s="26"/>
      <c r="BE275" s="22"/>
      <c r="BF275" s="26"/>
      <c r="BG275" s="22"/>
      <c r="BH275" s="26"/>
      <c r="BI275" s="22"/>
      <c r="BJ275" s="26"/>
    </row>
    <row r="276" spans="1:62" s="1" customFormat="1" ht="36" customHeight="1" x14ac:dyDescent="0.3">
      <c r="A276" s="80">
        <v>46</v>
      </c>
      <c r="B276" s="63" t="s">
        <v>332</v>
      </c>
      <c r="C276" s="3">
        <f>SUM('Прил.1.1 -перечень МКД'!H284)</f>
        <v>2999.6</v>
      </c>
      <c r="D276" s="3">
        <f>SUM('Прил.1.1 -перечень МКД'!I284*3.9*31+'Прил.1.1 -перечень МКД'!I284*4.13*318)</f>
        <v>3871013.76</v>
      </c>
      <c r="E276" s="177">
        <f t="shared" si="49"/>
        <v>2568790.77</v>
      </c>
      <c r="F276" s="97">
        <v>0</v>
      </c>
      <c r="G276" s="97">
        <v>0</v>
      </c>
      <c r="H276" s="97">
        <v>0</v>
      </c>
      <c r="I276" s="97">
        <v>0</v>
      </c>
      <c r="J276" s="179">
        <v>0</v>
      </c>
      <c r="K276" s="97">
        <v>0</v>
      </c>
      <c r="L276" s="79">
        <v>810</v>
      </c>
      <c r="M276" s="97">
        <f>L276*2949</f>
        <v>2388690</v>
      </c>
      <c r="N276" s="178">
        <v>0</v>
      </c>
      <c r="O276" s="97">
        <v>0</v>
      </c>
      <c r="P276" s="95">
        <v>0</v>
      </c>
      <c r="Q276" s="97">
        <v>0</v>
      </c>
      <c r="R276" s="95">
        <v>0</v>
      </c>
      <c r="S276" s="97">
        <v>0</v>
      </c>
      <c r="T276" s="114">
        <v>1</v>
      </c>
      <c r="U276" s="97">
        <f>43*C276</f>
        <v>128982.8</v>
      </c>
      <c r="V276" s="114">
        <v>1</v>
      </c>
      <c r="W276" s="97">
        <f t="shared" si="44"/>
        <v>51117.97</v>
      </c>
      <c r="X276" s="46"/>
      <c r="AN276" s="11"/>
      <c r="AO276" s="65"/>
      <c r="AP276" s="24"/>
      <c r="AQ276" s="26"/>
      <c r="AR276" s="25"/>
      <c r="AS276" s="26"/>
      <c r="AT276" s="26"/>
      <c r="AU276" s="26"/>
      <c r="AV276" s="26"/>
      <c r="AW276" s="22"/>
      <c r="AX276" s="26"/>
      <c r="AY276" s="22"/>
      <c r="AZ276" s="26"/>
      <c r="BA276" s="22"/>
      <c r="BB276" s="26"/>
      <c r="BC276" s="22"/>
      <c r="BD276" s="26"/>
      <c r="BE276" s="22"/>
      <c r="BF276" s="26"/>
      <c r="BG276" s="22"/>
      <c r="BH276" s="26"/>
      <c r="BI276" s="22"/>
      <c r="BJ276" s="26"/>
    </row>
    <row r="277" spans="1:62" s="1" customFormat="1" ht="36" customHeight="1" x14ac:dyDescent="0.3">
      <c r="A277" s="80">
        <v>47</v>
      </c>
      <c r="B277" s="61" t="s">
        <v>430</v>
      </c>
      <c r="C277" s="3">
        <f>SUM('Прил.1.1 -перечень МКД'!H285)</f>
        <v>6691.7</v>
      </c>
      <c r="D277" s="3">
        <f>SUM('Прил.1.1 -перечень МКД'!I285*3.9*31+'Прил.1.1 -перечень МКД'!I285*4.13*318)</f>
        <v>8743987.5800000001</v>
      </c>
      <c r="E277" s="177">
        <f t="shared" si="49"/>
        <v>8175976.9100000001</v>
      </c>
      <c r="F277" s="85">
        <f>485*C277</f>
        <v>3245474.5</v>
      </c>
      <c r="G277" s="85">
        <v>0</v>
      </c>
      <c r="H277" s="85">
        <v>0</v>
      </c>
      <c r="I277" s="85">
        <v>0</v>
      </c>
      <c r="J277" s="86">
        <v>0</v>
      </c>
      <c r="K277" s="87">
        <v>0</v>
      </c>
      <c r="L277" s="81">
        <v>1425</v>
      </c>
      <c r="M277" s="87">
        <v>4202325</v>
      </c>
      <c r="N277" s="88">
        <v>0</v>
      </c>
      <c r="O277" s="97">
        <v>0</v>
      </c>
      <c r="P277" s="81">
        <v>0</v>
      </c>
      <c r="Q277" s="87">
        <v>0</v>
      </c>
      <c r="R277" s="81">
        <v>0</v>
      </c>
      <c r="S277" s="87">
        <f>R277*1554</f>
        <v>0</v>
      </c>
      <c r="T277" s="96">
        <v>2</v>
      </c>
      <c r="U277" s="85">
        <f>(43+42)*C277</f>
        <v>568794.5</v>
      </c>
      <c r="V277" s="86">
        <v>2</v>
      </c>
      <c r="W277" s="82">
        <f t="shared" si="44"/>
        <v>159382.91</v>
      </c>
      <c r="X277" s="46"/>
      <c r="AN277" s="11"/>
      <c r="AO277" s="65"/>
      <c r="AP277" s="24"/>
      <c r="AQ277" s="26"/>
      <c r="AR277" s="25"/>
      <c r="AS277" s="26"/>
      <c r="AT277" s="26"/>
      <c r="AU277" s="26"/>
      <c r="AV277" s="26"/>
      <c r="AW277" s="22"/>
      <c r="AX277" s="26"/>
      <c r="AY277" s="22"/>
      <c r="AZ277" s="26"/>
      <c r="BA277" s="22"/>
      <c r="BB277" s="26"/>
      <c r="BC277" s="22"/>
      <c r="BD277" s="26"/>
      <c r="BE277" s="22"/>
      <c r="BF277" s="26"/>
      <c r="BG277" s="22"/>
      <c r="BH277" s="26"/>
      <c r="BI277" s="22"/>
      <c r="BJ277" s="26"/>
    </row>
    <row r="278" spans="1:62" s="1" customFormat="1" ht="36" customHeight="1" x14ac:dyDescent="0.3">
      <c r="A278" s="80">
        <v>48</v>
      </c>
      <c r="B278" s="61" t="s">
        <v>300</v>
      </c>
      <c r="C278" s="3">
        <f>SUM('Прил.1.1 -перечень МКД'!H286)</f>
        <v>436.2</v>
      </c>
      <c r="D278" s="3">
        <f>SUM('Прил.1.1 -перечень МКД'!I286*3.9*31+'Прил.1.1 -перечень МКД'!I286*4.13*318)</f>
        <v>570827.52000000002</v>
      </c>
      <c r="E278" s="177">
        <f t="shared" si="49"/>
        <v>510997.74</v>
      </c>
      <c r="F278" s="177">
        <v>0</v>
      </c>
      <c r="G278" s="177">
        <v>478511.4</v>
      </c>
      <c r="H278" s="177">
        <v>0</v>
      </c>
      <c r="I278" s="177">
        <v>0</v>
      </c>
      <c r="J278" s="179">
        <v>0</v>
      </c>
      <c r="K278" s="97">
        <v>0</v>
      </c>
      <c r="L278" s="79">
        <v>0</v>
      </c>
      <c r="M278" s="97">
        <v>0</v>
      </c>
      <c r="N278" s="178">
        <v>0</v>
      </c>
      <c r="O278" s="97">
        <v>0</v>
      </c>
      <c r="P278" s="95">
        <v>0</v>
      </c>
      <c r="Q278" s="97">
        <v>0</v>
      </c>
      <c r="R278" s="95">
        <v>0</v>
      </c>
      <c r="S278" s="97">
        <v>0</v>
      </c>
      <c r="T278" s="114">
        <v>1</v>
      </c>
      <c r="U278" s="177">
        <v>22246.2</v>
      </c>
      <c r="V278" s="179">
        <v>1</v>
      </c>
      <c r="W278" s="97">
        <f t="shared" si="44"/>
        <v>10240.14</v>
      </c>
      <c r="X278" s="46"/>
      <c r="AN278" s="11"/>
      <c r="AO278" s="65"/>
      <c r="AP278" s="24"/>
      <c r="AQ278" s="26"/>
      <c r="AR278" s="25"/>
      <c r="AS278" s="26"/>
      <c r="AT278" s="26"/>
      <c r="AU278" s="26"/>
      <c r="AV278" s="26"/>
      <c r="AW278" s="22"/>
      <c r="AX278" s="26"/>
      <c r="AY278" s="22"/>
      <c r="AZ278" s="26"/>
      <c r="BA278" s="22"/>
      <c r="BB278" s="26"/>
      <c r="BC278" s="22"/>
      <c r="BD278" s="26"/>
      <c r="BE278" s="22"/>
      <c r="BF278" s="26"/>
      <c r="BG278" s="22"/>
      <c r="BH278" s="26"/>
      <c r="BI278" s="22"/>
      <c r="BJ278" s="26"/>
    </row>
    <row r="279" spans="1:62" s="1" customFormat="1" ht="36" customHeight="1" x14ac:dyDescent="0.3">
      <c r="A279" s="80">
        <v>49</v>
      </c>
      <c r="B279" s="61" t="s">
        <v>425</v>
      </c>
      <c r="C279" s="3">
        <f>SUM('Прил.1.1 -перечень МКД'!H287)</f>
        <v>3001.07</v>
      </c>
      <c r="D279" s="3">
        <f>SUM('Прил.1.1 -перечень МКД'!I287*3.9*31+'Прил.1.1 -перечень МКД'!I287*4.13*318)</f>
        <v>2526255.9900000002</v>
      </c>
      <c r="E279" s="177">
        <f t="shared" si="49"/>
        <v>2841966.12</v>
      </c>
      <c r="F279" s="85">
        <v>0</v>
      </c>
      <c r="G279" s="85">
        <v>0</v>
      </c>
      <c r="H279" s="85">
        <v>0</v>
      </c>
      <c r="I279" s="85">
        <v>0</v>
      </c>
      <c r="J279" s="86">
        <v>0</v>
      </c>
      <c r="K279" s="87">
        <v>0</v>
      </c>
      <c r="L279" s="81">
        <v>612</v>
      </c>
      <c r="M279" s="87">
        <v>2656080</v>
      </c>
      <c r="N279" s="88">
        <v>0</v>
      </c>
      <c r="O279" s="97">
        <v>0</v>
      </c>
      <c r="P279" s="81">
        <v>0</v>
      </c>
      <c r="Q279" s="87">
        <v>0</v>
      </c>
      <c r="R279" s="81">
        <v>0</v>
      </c>
      <c r="S279" s="87">
        <f>R279*1554</f>
        <v>0</v>
      </c>
      <c r="T279" s="96">
        <v>1</v>
      </c>
      <c r="U279" s="85">
        <f>43*C279</f>
        <v>129046.01</v>
      </c>
      <c r="V279" s="86">
        <v>1</v>
      </c>
      <c r="W279" s="82">
        <f>(F279+G279+H279+I279+K279+M279+O279+Q279+S279)*0.0214</f>
        <v>56840.11</v>
      </c>
      <c r="X279" s="46"/>
    </row>
    <row r="280" spans="1:62" s="1" customFormat="1" ht="36" customHeight="1" x14ac:dyDescent="0.3">
      <c r="A280" s="80">
        <v>50</v>
      </c>
      <c r="B280" s="5" t="s">
        <v>100</v>
      </c>
      <c r="C280" s="3">
        <f>SUM('Прил.1.1 -перечень МКД'!H288)</f>
        <v>4866.3</v>
      </c>
      <c r="D280" s="3">
        <f>SUM('Прил.1.1 -перечень МКД'!I288*3.9*31+'Прил.1.1 -перечень МКД'!I288*4.13*318)</f>
        <v>6322129.9199999999</v>
      </c>
      <c r="E280" s="177">
        <f t="shared" si="49"/>
        <v>4352798.1399999997</v>
      </c>
      <c r="F280" s="97">
        <v>0</v>
      </c>
      <c r="G280" s="97">
        <v>0</v>
      </c>
      <c r="H280" s="97">
        <v>0</v>
      </c>
      <c r="I280" s="97">
        <v>0</v>
      </c>
      <c r="J280" s="114">
        <v>0</v>
      </c>
      <c r="K280" s="97">
        <v>0</v>
      </c>
      <c r="L280" s="79">
        <v>1445</v>
      </c>
      <c r="M280" s="97">
        <v>4261599.9000000004</v>
      </c>
      <c r="N280" s="95">
        <v>0</v>
      </c>
      <c r="O280" s="97">
        <v>0</v>
      </c>
      <c r="P280" s="95">
        <v>0</v>
      </c>
      <c r="Q280" s="97">
        <v>0</v>
      </c>
      <c r="R280" s="95">
        <v>0</v>
      </c>
      <c r="S280" s="97">
        <v>0</v>
      </c>
      <c r="T280" s="114">
        <v>0</v>
      </c>
      <c r="U280" s="97">
        <v>0</v>
      </c>
      <c r="V280" s="114">
        <v>1</v>
      </c>
      <c r="W280" s="97">
        <f t="shared" ref="W280" si="50">(F280+G280+H280+I280+K280+M280+O280+Q280+S280)*0.0214</f>
        <v>91198.24</v>
      </c>
      <c r="X280" s="46"/>
    </row>
    <row r="281" spans="1:62" s="1" customFormat="1" ht="36" customHeight="1" x14ac:dyDescent="0.3">
      <c r="A281" s="80">
        <v>51</v>
      </c>
      <c r="B281" s="61" t="s">
        <v>259</v>
      </c>
      <c r="C281" s="3">
        <f>SUM('Прил.1.1 -перечень МКД'!H289)</f>
        <v>448.7</v>
      </c>
      <c r="D281" s="3">
        <f>SUM('Прил.1.1 -перечень МКД'!I289*3.9*31+'Прил.1.1 -перечень МКД'!I289*4.13*318)</f>
        <v>586604.16</v>
      </c>
      <c r="E281" s="177">
        <f t="shared" si="49"/>
        <v>833238.77</v>
      </c>
      <c r="F281" s="177">
        <v>0</v>
      </c>
      <c r="G281" s="177">
        <v>0</v>
      </c>
      <c r="H281" s="177">
        <v>0</v>
      </c>
      <c r="I281" s="177">
        <v>0</v>
      </c>
      <c r="J281" s="179">
        <v>0</v>
      </c>
      <c r="K281" s="97">
        <v>0</v>
      </c>
      <c r="L281" s="79">
        <v>0</v>
      </c>
      <c r="M281" s="97">
        <v>0</v>
      </c>
      <c r="N281" s="178">
        <v>0</v>
      </c>
      <c r="O281" s="97">
        <v>0</v>
      </c>
      <c r="P281" s="95">
        <v>483</v>
      </c>
      <c r="Q281" s="97">
        <v>796891.2</v>
      </c>
      <c r="R281" s="95">
        <v>0</v>
      </c>
      <c r="S281" s="97">
        <v>0</v>
      </c>
      <c r="T281" s="114">
        <v>1</v>
      </c>
      <c r="U281" s="177">
        <v>19294.099999999999</v>
      </c>
      <c r="V281" s="179">
        <v>1</v>
      </c>
      <c r="W281" s="97">
        <f t="shared" si="44"/>
        <v>17053.47</v>
      </c>
      <c r="X281" s="46"/>
    </row>
    <row r="282" spans="1:62" s="1" customFormat="1" ht="36" customHeight="1" x14ac:dyDescent="0.3">
      <c r="A282" s="80">
        <v>52</v>
      </c>
      <c r="B282" s="61" t="s">
        <v>260</v>
      </c>
      <c r="C282" s="3">
        <f>SUM('Прил.1.1 -перечень МКД'!H290)</f>
        <v>441.6</v>
      </c>
      <c r="D282" s="3">
        <f>SUM('Прил.1.1 -перечень МКД'!I290*3.9*31+'Прил.1.1 -перечень МКД'!I290*4.13*318)</f>
        <v>583735.68000000005</v>
      </c>
      <c r="E282" s="177">
        <f t="shared" si="49"/>
        <v>820054.03</v>
      </c>
      <c r="F282" s="177">
        <v>0</v>
      </c>
      <c r="G282" s="177">
        <v>0</v>
      </c>
      <c r="H282" s="177">
        <v>0</v>
      </c>
      <c r="I282" s="177">
        <v>0</v>
      </c>
      <c r="J282" s="179">
        <v>0</v>
      </c>
      <c r="K282" s="97">
        <v>0</v>
      </c>
      <c r="L282" s="79">
        <v>0</v>
      </c>
      <c r="M282" s="97">
        <v>0</v>
      </c>
      <c r="N282" s="178">
        <v>0</v>
      </c>
      <c r="O282" s="97">
        <v>0</v>
      </c>
      <c r="P282" s="95">
        <v>483</v>
      </c>
      <c r="Q282" s="97">
        <v>784281.59999999998</v>
      </c>
      <c r="R282" s="95">
        <v>0</v>
      </c>
      <c r="S282" s="97">
        <v>0</v>
      </c>
      <c r="T282" s="114">
        <v>1</v>
      </c>
      <c r="U282" s="177">
        <v>18988.8</v>
      </c>
      <c r="V282" s="179">
        <v>1</v>
      </c>
      <c r="W282" s="97">
        <f t="shared" si="44"/>
        <v>16783.63</v>
      </c>
      <c r="X282" s="46"/>
    </row>
    <row r="283" spans="1:62" s="1" customFormat="1" ht="36" customHeight="1" x14ac:dyDescent="0.3">
      <c r="A283" s="80">
        <v>53</v>
      </c>
      <c r="B283" s="63" t="s">
        <v>421</v>
      </c>
      <c r="C283" s="3">
        <f>SUM('Прил.1.1 -перечень МКД'!H291)</f>
        <v>2717.7</v>
      </c>
      <c r="D283" s="3">
        <f>SUM('Прил.1.1 -перечень МКД'!I291*3.9*31+'Прил.1.1 -перечень МКД'!I291*4.13*318)</f>
        <v>3897834.05</v>
      </c>
      <c r="E283" s="177">
        <f t="shared" si="49"/>
        <v>2938172.18</v>
      </c>
      <c r="F283" s="85">
        <v>0</v>
      </c>
      <c r="G283" s="85">
        <v>0</v>
      </c>
      <c r="H283" s="85">
        <v>0</v>
      </c>
      <c r="I283" s="85">
        <v>0</v>
      </c>
      <c r="J283" s="86">
        <v>0</v>
      </c>
      <c r="K283" s="87">
        <v>0</v>
      </c>
      <c r="L283" s="81">
        <v>700</v>
      </c>
      <c r="M283" s="87">
        <f>L283*3946</f>
        <v>2762200</v>
      </c>
      <c r="N283" s="88">
        <v>0</v>
      </c>
      <c r="O283" s="97">
        <v>0</v>
      </c>
      <c r="P283" s="81">
        <v>0</v>
      </c>
      <c r="Q283" s="87">
        <v>0</v>
      </c>
      <c r="R283" s="81">
        <v>0</v>
      </c>
      <c r="S283" s="87">
        <f>R283*1554</f>
        <v>0</v>
      </c>
      <c r="T283" s="96">
        <v>2</v>
      </c>
      <c r="U283" s="85">
        <f>43*C283</f>
        <v>116861.1</v>
      </c>
      <c r="V283" s="86">
        <v>2</v>
      </c>
      <c r="W283" s="82">
        <f>(F283+G283+H283+I283+K283+M283+O283+Q283+S283)*0.0214</f>
        <v>59111.08</v>
      </c>
      <c r="X283" s="46"/>
    </row>
    <row r="284" spans="1:62" s="1" customFormat="1" ht="36" customHeight="1" x14ac:dyDescent="0.3">
      <c r="A284" s="80">
        <v>54</v>
      </c>
      <c r="B284" s="5" t="s">
        <v>104</v>
      </c>
      <c r="C284" s="3">
        <f>SUM('Прил.1.1 -перечень МКД'!H292)</f>
        <v>253.3</v>
      </c>
      <c r="D284" s="3">
        <f>SUM('Прил.1.1 -перечень МКД'!I292*3.9*31+'Прил.1.1 -перечень МКД'!I292*4.13*318)-E43</f>
        <v>316114.82</v>
      </c>
      <c r="E284" s="177">
        <f t="shared" si="49"/>
        <v>599112.38</v>
      </c>
      <c r="F284" s="97">
        <v>0</v>
      </c>
      <c r="G284" s="97">
        <v>0</v>
      </c>
      <c r="H284" s="97">
        <v>0</v>
      </c>
      <c r="I284" s="97">
        <v>0</v>
      </c>
      <c r="J284" s="114">
        <v>0</v>
      </c>
      <c r="K284" s="97">
        <v>0</v>
      </c>
      <c r="L284" s="79">
        <v>240</v>
      </c>
      <c r="M284" s="97">
        <v>586560</v>
      </c>
      <c r="N284" s="95">
        <v>0</v>
      </c>
      <c r="O284" s="97">
        <v>0</v>
      </c>
      <c r="P284" s="95">
        <v>0</v>
      </c>
      <c r="Q284" s="97">
        <v>0</v>
      </c>
      <c r="R284" s="95">
        <v>0</v>
      </c>
      <c r="S284" s="97">
        <v>0</v>
      </c>
      <c r="T284" s="114">
        <v>0</v>
      </c>
      <c r="U284" s="97">
        <v>0</v>
      </c>
      <c r="V284" s="114">
        <v>1</v>
      </c>
      <c r="W284" s="97">
        <f t="shared" ref="W284" si="51">(F284+G284+H284+I284+K284+M284+O284+Q284+S284)*0.0214</f>
        <v>12552.38</v>
      </c>
      <c r="X284" s="46"/>
    </row>
    <row r="285" spans="1:62" s="1" customFormat="1" ht="36" customHeight="1" x14ac:dyDescent="0.3">
      <c r="A285" s="80">
        <v>55</v>
      </c>
      <c r="B285" s="62" t="s">
        <v>360</v>
      </c>
      <c r="C285" s="3">
        <f>SUM('Прил.1.1 -перечень МКД'!H293)</f>
        <v>1346.67</v>
      </c>
      <c r="D285" s="3">
        <f>SUM('Прил.1.1 -перечень МКД'!I293*3.9*31+'Прил.1.1 -перечень МКД'!I293*4.13*318)</f>
        <v>1475503.08</v>
      </c>
      <c r="E285" s="177">
        <f t="shared" si="49"/>
        <v>2271806.63</v>
      </c>
      <c r="F285" s="85">
        <v>0</v>
      </c>
      <c r="G285" s="85">
        <v>0</v>
      </c>
      <c r="H285" s="85">
        <v>0</v>
      </c>
      <c r="I285" s="85">
        <v>0</v>
      </c>
      <c r="J285" s="86">
        <v>0</v>
      </c>
      <c r="K285" s="87">
        <v>0</v>
      </c>
      <c r="L285" s="81">
        <v>735</v>
      </c>
      <c r="M285" s="87">
        <f>L285*2949</f>
        <v>2167515</v>
      </c>
      <c r="N285" s="88">
        <v>0</v>
      </c>
      <c r="O285" s="97">
        <v>0</v>
      </c>
      <c r="P285" s="81">
        <v>0</v>
      </c>
      <c r="Q285" s="87">
        <v>0</v>
      </c>
      <c r="R285" s="81">
        <v>0</v>
      </c>
      <c r="S285" s="87">
        <f>R285*1554</f>
        <v>0</v>
      </c>
      <c r="T285" s="96">
        <v>1</v>
      </c>
      <c r="U285" s="85">
        <f>43*C285</f>
        <v>57906.81</v>
      </c>
      <c r="V285" s="86">
        <v>1</v>
      </c>
      <c r="W285" s="82">
        <f>(F285+G285+H285+I285+K285+M285+O285+Q285+S285)*0.0214</f>
        <v>46384.82</v>
      </c>
      <c r="X285" s="46"/>
    </row>
    <row r="286" spans="1:62" s="1" customFormat="1" ht="36" customHeight="1" x14ac:dyDescent="0.3">
      <c r="A286" s="80">
        <v>56</v>
      </c>
      <c r="B286" s="61" t="s">
        <v>261</v>
      </c>
      <c r="C286" s="3">
        <f>SUM('Прил.1.1 -перечень МКД'!H294)</f>
        <v>4424.6000000000004</v>
      </c>
      <c r="D286" s="3">
        <f>SUM('Прил.1.1 -перечень МКД'!I294*3.9*31+'Прил.1.1 -перечень МКД'!I294*4.13*318)</f>
        <v>5711143.6799999997</v>
      </c>
      <c r="E286" s="177">
        <f t="shared" si="49"/>
        <v>3380211.22</v>
      </c>
      <c r="F286" s="177">
        <v>0</v>
      </c>
      <c r="G286" s="177">
        <v>0</v>
      </c>
      <c r="H286" s="177">
        <v>2185752.4</v>
      </c>
      <c r="I286" s="177">
        <v>907043</v>
      </c>
      <c r="J286" s="179">
        <v>0</v>
      </c>
      <c r="K286" s="97">
        <v>0</v>
      </c>
      <c r="L286" s="79">
        <v>0</v>
      </c>
      <c r="M286" s="97">
        <v>0</v>
      </c>
      <c r="N286" s="178">
        <v>0</v>
      </c>
      <c r="O286" s="97">
        <v>0</v>
      </c>
      <c r="P286" s="95">
        <v>0</v>
      </c>
      <c r="Q286" s="97">
        <v>0</v>
      </c>
      <c r="R286" s="95">
        <v>0</v>
      </c>
      <c r="S286" s="97">
        <v>0</v>
      </c>
      <c r="T286" s="114">
        <v>1</v>
      </c>
      <c r="U286" s="177">
        <v>221230</v>
      </c>
      <c r="V286" s="179">
        <v>1</v>
      </c>
      <c r="W286" s="97">
        <f t="shared" si="44"/>
        <v>66185.820000000007</v>
      </c>
      <c r="X286" s="46"/>
    </row>
    <row r="287" spans="1:62" s="1" customFormat="1" ht="36" customHeight="1" x14ac:dyDescent="0.3">
      <c r="A287" s="80">
        <v>57</v>
      </c>
      <c r="B287" s="7" t="s">
        <v>226</v>
      </c>
      <c r="C287" s="3">
        <f>SUM('Прил.1.1 -перечень МКД'!H295)</f>
        <v>3401.9</v>
      </c>
      <c r="D287" s="3">
        <f>SUM('Прил.1.1 -перечень МКД'!I295*3.9*31+'Прил.1.1 -перечень МКД'!I295*4.13*318)</f>
        <v>4454749.4400000004</v>
      </c>
      <c r="E287" s="177">
        <f t="shared" si="49"/>
        <v>4274182.0999999996</v>
      </c>
      <c r="F287" s="97">
        <v>0</v>
      </c>
      <c r="G287" s="97">
        <v>0</v>
      </c>
      <c r="H287" s="97">
        <v>0</v>
      </c>
      <c r="I287" s="97">
        <v>0</v>
      </c>
      <c r="J287" s="114">
        <v>0</v>
      </c>
      <c r="K287" s="97">
        <v>0</v>
      </c>
      <c r="L287" s="79">
        <v>1419</v>
      </c>
      <c r="M287" s="97">
        <v>4184631</v>
      </c>
      <c r="N287" s="95">
        <v>0</v>
      </c>
      <c r="O287" s="97">
        <v>0</v>
      </c>
      <c r="P287" s="95">
        <v>0</v>
      </c>
      <c r="Q287" s="97">
        <v>0</v>
      </c>
      <c r="R287" s="95">
        <v>0</v>
      </c>
      <c r="S287" s="97">
        <v>0</v>
      </c>
      <c r="T287" s="114">
        <v>0</v>
      </c>
      <c r="U287" s="97">
        <v>0</v>
      </c>
      <c r="V287" s="114">
        <v>1</v>
      </c>
      <c r="W287" s="97">
        <f t="shared" si="44"/>
        <v>89551.1</v>
      </c>
      <c r="X287" s="46"/>
    </row>
    <row r="288" spans="1:62" s="1" customFormat="1" ht="36" customHeight="1" x14ac:dyDescent="0.3">
      <c r="A288" s="80">
        <v>58</v>
      </c>
      <c r="B288" s="7" t="s">
        <v>227</v>
      </c>
      <c r="C288" s="3">
        <f>SUM('Прил.1.1 -перечень МКД'!H296)</f>
        <v>3387.8</v>
      </c>
      <c r="D288" s="3">
        <f>SUM('Прил.1.1 -перечень МКД'!I296*3.9*31+'Прил.1.1 -перечень МКД'!I296*4.13*318)-E196</f>
        <v>4293668.5599999996</v>
      </c>
      <c r="E288" s="177">
        <f t="shared" si="49"/>
        <v>6145490.8799999999</v>
      </c>
      <c r="F288" s="97">
        <v>0</v>
      </c>
      <c r="G288" s="97">
        <v>0</v>
      </c>
      <c r="H288" s="97">
        <v>0</v>
      </c>
      <c r="I288" s="97">
        <v>0</v>
      </c>
      <c r="J288" s="114">
        <v>0</v>
      </c>
      <c r="K288" s="97">
        <v>0</v>
      </c>
      <c r="L288" s="79">
        <v>0</v>
      </c>
      <c r="M288" s="97">
        <v>0</v>
      </c>
      <c r="N288" s="95">
        <v>0</v>
      </c>
      <c r="O288" s="97">
        <v>0</v>
      </c>
      <c r="P288" s="95">
        <v>2659</v>
      </c>
      <c r="Q288" s="97">
        <v>6016732.7999999998</v>
      </c>
      <c r="R288" s="95">
        <v>0</v>
      </c>
      <c r="S288" s="97">
        <v>0</v>
      </c>
      <c r="T288" s="114">
        <v>0</v>
      </c>
      <c r="U288" s="97">
        <v>0</v>
      </c>
      <c r="V288" s="114">
        <v>1</v>
      </c>
      <c r="W288" s="97">
        <f t="shared" si="44"/>
        <v>128758.08</v>
      </c>
      <c r="X288" s="46"/>
    </row>
    <row r="289" spans="1:24" s="1" customFormat="1" ht="36" customHeight="1" x14ac:dyDescent="0.3">
      <c r="A289" s="80">
        <v>59</v>
      </c>
      <c r="B289" s="61" t="s">
        <v>337</v>
      </c>
      <c r="C289" s="3">
        <f>SUM('Прил.1.1 -перечень МКД'!H297)</f>
        <v>9275</v>
      </c>
      <c r="D289" s="3">
        <f>SUM('Прил.1.1 -перечень МКД'!I297*3.9*31+'Прил.1.1 -перечень МКД'!I297*4.13*318)</f>
        <v>11129702.4</v>
      </c>
      <c r="E289" s="177">
        <f t="shared" si="49"/>
        <v>4984190.2300000004</v>
      </c>
      <c r="F289" s="177">
        <f>485*C289</f>
        <v>4498375</v>
      </c>
      <c r="G289" s="177">
        <v>0</v>
      </c>
      <c r="H289" s="177">
        <v>0</v>
      </c>
      <c r="I289" s="177">
        <v>0</v>
      </c>
      <c r="J289" s="179">
        <v>0</v>
      </c>
      <c r="K289" s="97">
        <v>0</v>
      </c>
      <c r="L289" s="79">
        <v>0</v>
      </c>
      <c r="M289" s="97">
        <v>0</v>
      </c>
      <c r="N289" s="178">
        <v>0</v>
      </c>
      <c r="O289" s="97">
        <v>0</v>
      </c>
      <c r="P289" s="95">
        <v>0</v>
      </c>
      <c r="Q289" s="97">
        <v>0</v>
      </c>
      <c r="R289" s="95">
        <v>0</v>
      </c>
      <c r="S289" s="97">
        <v>0</v>
      </c>
      <c r="T289" s="114">
        <v>1</v>
      </c>
      <c r="U289" s="177">
        <f>42*C289</f>
        <v>389550</v>
      </c>
      <c r="V289" s="179">
        <v>1</v>
      </c>
      <c r="W289" s="97">
        <f>(F289+G289+H289+I289+K289+M289+O289+Q289+S289)*0.0214</f>
        <v>96265.23</v>
      </c>
      <c r="X289" s="46"/>
    </row>
    <row r="290" spans="1:24" s="1" customFormat="1" ht="36" customHeight="1" x14ac:dyDescent="0.3">
      <c r="A290" s="80">
        <v>60</v>
      </c>
      <c r="B290" s="63" t="s">
        <v>339</v>
      </c>
      <c r="C290" s="3">
        <f>SUM('Прил.1.1 -перечень МКД'!H298)</f>
        <v>4862.5</v>
      </c>
      <c r="D290" s="3">
        <f>SUM('Прил.1.1 -перечень МКД'!I298*3.9*31+'Прил.1.1 -перечень МКД'!I298*4.13*318)</f>
        <v>6319261.4400000004</v>
      </c>
      <c r="E290" s="177">
        <f t="shared" si="49"/>
        <v>3895908.43</v>
      </c>
      <c r="F290" s="97">
        <v>0</v>
      </c>
      <c r="G290" s="97">
        <v>0</v>
      </c>
      <c r="H290" s="97">
        <v>0</v>
      </c>
      <c r="I290" s="97">
        <v>0</v>
      </c>
      <c r="J290" s="179">
        <v>0</v>
      </c>
      <c r="K290" s="97">
        <v>0</v>
      </c>
      <c r="L290" s="79">
        <v>1224</v>
      </c>
      <c r="M290" s="97">
        <f>L290*2949</f>
        <v>3609576</v>
      </c>
      <c r="N290" s="178">
        <v>0</v>
      </c>
      <c r="O290" s="97">
        <v>0</v>
      </c>
      <c r="P290" s="95">
        <v>0</v>
      </c>
      <c r="Q290" s="97">
        <v>0</v>
      </c>
      <c r="R290" s="95">
        <v>0</v>
      </c>
      <c r="S290" s="97">
        <v>0</v>
      </c>
      <c r="T290" s="114">
        <v>1</v>
      </c>
      <c r="U290" s="97">
        <f>43*C290</f>
        <v>209087.5</v>
      </c>
      <c r="V290" s="114">
        <v>1</v>
      </c>
      <c r="W290" s="97">
        <f>(F290+G290+H290+I290+K290+M290+O290+Q290+S290)*0.0214</f>
        <v>77244.929999999993</v>
      </c>
      <c r="X290" s="46"/>
    </row>
    <row r="291" spans="1:24" s="1" customFormat="1" ht="36" customHeight="1" x14ac:dyDescent="0.3">
      <c r="A291" s="80">
        <v>61</v>
      </c>
      <c r="B291" s="5" t="s">
        <v>110</v>
      </c>
      <c r="C291" s="3">
        <f>SUM('Прил.1.1 -перечень МКД'!H299)</f>
        <v>2398.4</v>
      </c>
      <c r="D291" s="3">
        <f>SUM('Прил.1.1 -перечень МКД'!I299*3.9*31+'Прил.1.1 -перечень МКД'!I299*4.13*318)</f>
        <v>3130945.92</v>
      </c>
      <c r="E291" s="177">
        <f t="shared" si="49"/>
        <v>3547153.46</v>
      </c>
      <c r="F291" s="97">
        <v>0</v>
      </c>
      <c r="G291" s="97">
        <v>2394531.6</v>
      </c>
      <c r="H291" s="97">
        <v>1078303.2</v>
      </c>
      <c r="I291" s="97">
        <v>0</v>
      </c>
      <c r="J291" s="114">
        <v>0</v>
      </c>
      <c r="K291" s="97">
        <v>0</v>
      </c>
      <c r="L291" s="79">
        <v>0</v>
      </c>
      <c r="M291" s="97">
        <v>0</v>
      </c>
      <c r="N291" s="95">
        <v>0</v>
      </c>
      <c r="O291" s="97">
        <v>0</v>
      </c>
      <c r="P291" s="95">
        <v>0</v>
      </c>
      <c r="Q291" s="97">
        <v>0</v>
      </c>
      <c r="R291" s="95">
        <v>0</v>
      </c>
      <c r="S291" s="97">
        <v>0</v>
      </c>
      <c r="T291" s="114">
        <v>0</v>
      </c>
      <c r="U291" s="97">
        <v>0</v>
      </c>
      <c r="V291" s="114">
        <v>2</v>
      </c>
      <c r="W291" s="97">
        <f t="shared" ref="W291:W292" si="52">(F291+G291+H291+I291+K291+M291+O291+Q291+S291)*0.0214</f>
        <v>74318.66</v>
      </c>
      <c r="X291" s="46"/>
    </row>
    <row r="292" spans="1:24" s="1" customFormat="1" ht="36" customHeight="1" x14ac:dyDescent="0.3">
      <c r="A292" s="80">
        <v>62</v>
      </c>
      <c r="B292" s="5" t="s">
        <v>111</v>
      </c>
      <c r="C292" s="3">
        <f>SUM('Прил.1.1 -перечень МКД'!H300)</f>
        <v>7732.9</v>
      </c>
      <c r="D292" s="3">
        <f>SUM('Прил.1.1 -перечень МКД'!I300*3.9*31+'Прил.1.1 -перечень МКД'!I300*4.13*318)</f>
        <v>9873308.1600000001</v>
      </c>
      <c r="E292" s="177">
        <f t="shared" si="49"/>
        <v>8903084.1999999993</v>
      </c>
      <c r="F292" s="97">
        <v>0</v>
      </c>
      <c r="G292" s="97">
        <v>4683540.25</v>
      </c>
      <c r="H292" s="97">
        <v>0</v>
      </c>
      <c r="I292" s="97">
        <v>0</v>
      </c>
      <c r="J292" s="114">
        <v>0</v>
      </c>
      <c r="K292" s="97">
        <v>0</v>
      </c>
      <c r="L292" s="79">
        <v>0</v>
      </c>
      <c r="M292" s="97">
        <v>0</v>
      </c>
      <c r="N292" s="95">
        <v>0</v>
      </c>
      <c r="O292" s="97">
        <v>0</v>
      </c>
      <c r="P292" s="95">
        <v>2536</v>
      </c>
      <c r="Q292" s="97">
        <v>3775599.75</v>
      </c>
      <c r="R292" s="95">
        <v>0</v>
      </c>
      <c r="S292" s="97">
        <v>0</v>
      </c>
      <c r="T292" s="114">
        <v>1</v>
      </c>
      <c r="U292" s="97">
        <v>262918.59999999998</v>
      </c>
      <c r="V292" s="114">
        <v>2</v>
      </c>
      <c r="W292" s="97">
        <f t="shared" si="52"/>
        <v>181025.6</v>
      </c>
      <c r="X292" s="46"/>
    </row>
    <row r="293" spans="1:24" s="1" customFormat="1" ht="36" customHeight="1" x14ac:dyDescent="0.3">
      <c r="A293" s="80">
        <v>63</v>
      </c>
      <c r="B293" s="61" t="s">
        <v>262</v>
      </c>
      <c r="C293" s="3">
        <f>SUM('Прил.1.1 -перечень МКД'!H301)</f>
        <v>5912.7</v>
      </c>
      <c r="D293" s="3">
        <f>SUM('Прил.1.1 -перечень МКД'!I301*3.9*31+'Прил.1.1 -перечень МКД'!I301*4.13*318)</f>
        <v>7416455.04</v>
      </c>
      <c r="E293" s="177">
        <f t="shared" si="49"/>
        <v>7017945.4800000004</v>
      </c>
      <c r="F293" s="177">
        <v>0</v>
      </c>
      <c r="G293" s="177">
        <v>0</v>
      </c>
      <c r="H293" s="177">
        <v>0</v>
      </c>
      <c r="I293" s="177">
        <v>0</v>
      </c>
      <c r="J293" s="179">
        <v>0</v>
      </c>
      <c r="K293" s="97">
        <v>0</v>
      </c>
      <c r="L293" s="79">
        <v>0</v>
      </c>
      <c r="M293" s="97">
        <v>0</v>
      </c>
      <c r="N293" s="178">
        <v>0</v>
      </c>
      <c r="O293" s="97">
        <v>0</v>
      </c>
      <c r="P293" s="95">
        <v>3055</v>
      </c>
      <c r="Q293" s="97">
        <v>6674088.1900000004</v>
      </c>
      <c r="R293" s="95">
        <v>0</v>
      </c>
      <c r="S293" s="97">
        <v>0</v>
      </c>
      <c r="T293" s="114">
        <v>1</v>
      </c>
      <c r="U293" s="177">
        <v>201031.8</v>
      </c>
      <c r="V293" s="179">
        <v>1</v>
      </c>
      <c r="W293" s="97">
        <f t="shared" si="44"/>
        <v>142825.49</v>
      </c>
      <c r="X293" s="46"/>
    </row>
    <row r="294" spans="1:24" s="1" customFormat="1" ht="36" customHeight="1" x14ac:dyDescent="0.3">
      <c r="A294" s="80">
        <v>64</v>
      </c>
      <c r="B294" s="7" t="s">
        <v>224</v>
      </c>
      <c r="C294" s="3">
        <f>SUM('Прил.1.1 -перечень МКД'!H302)</f>
        <v>3468</v>
      </c>
      <c r="D294" s="3">
        <f>SUM('Прил.1.1 -перечень МКД'!I302*3.9*31+'Прил.1.1 -перечень МКД'!I302*4.13*318)</f>
        <v>4469091.84</v>
      </c>
      <c r="E294" s="177">
        <f t="shared" si="49"/>
        <v>4229442.3600000003</v>
      </c>
      <c r="F294" s="97">
        <v>0</v>
      </c>
      <c r="G294" s="97">
        <v>0</v>
      </c>
      <c r="H294" s="97">
        <v>0</v>
      </c>
      <c r="I294" s="97">
        <v>0</v>
      </c>
      <c r="J294" s="114">
        <v>0</v>
      </c>
      <c r="K294" s="97">
        <v>0</v>
      </c>
      <c r="L294" s="79">
        <v>1476</v>
      </c>
      <c r="M294" s="97">
        <v>3994829.02</v>
      </c>
      <c r="N294" s="95">
        <v>0</v>
      </c>
      <c r="O294" s="97">
        <v>0</v>
      </c>
      <c r="P294" s="95">
        <v>0</v>
      </c>
      <c r="Q294" s="97">
        <v>0</v>
      </c>
      <c r="R294" s="95">
        <v>0</v>
      </c>
      <c r="S294" s="97">
        <v>0</v>
      </c>
      <c r="T294" s="114">
        <v>1</v>
      </c>
      <c r="U294" s="97">
        <v>149124</v>
      </c>
      <c r="V294" s="114">
        <v>1</v>
      </c>
      <c r="W294" s="97">
        <f t="shared" si="44"/>
        <v>85489.34</v>
      </c>
      <c r="X294" s="46"/>
    </row>
    <row r="295" spans="1:24" s="1" customFormat="1" ht="36" customHeight="1" x14ac:dyDescent="0.3">
      <c r="A295" s="80">
        <v>65</v>
      </c>
      <c r="B295" s="7" t="s">
        <v>225</v>
      </c>
      <c r="C295" s="3">
        <f>SUM('Прил.1.1 -перечень МКД'!H303)</f>
        <v>2222.3000000000002</v>
      </c>
      <c r="D295" s="3">
        <f>SUM('Прил.1.1 -перечень МКД'!I303*3.9*31+'Прил.1.1 -перечень МКД'!I303*4.13*318)</f>
        <v>2885690.88</v>
      </c>
      <c r="E295" s="177">
        <f t="shared" si="49"/>
        <v>2675536.06</v>
      </c>
      <c r="F295" s="97">
        <v>0</v>
      </c>
      <c r="G295" s="97">
        <v>0</v>
      </c>
      <c r="H295" s="97">
        <v>0</v>
      </c>
      <c r="I295" s="97">
        <v>0</v>
      </c>
      <c r="J295" s="114">
        <v>0</v>
      </c>
      <c r="K295" s="97">
        <v>0</v>
      </c>
      <c r="L295" s="79">
        <v>0</v>
      </c>
      <c r="M295" s="97">
        <v>0</v>
      </c>
      <c r="N295" s="95">
        <v>0</v>
      </c>
      <c r="O295" s="97">
        <v>0</v>
      </c>
      <c r="P295" s="95">
        <v>1573</v>
      </c>
      <c r="Q295" s="97">
        <v>2545504.0699999998</v>
      </c>
      <c r="R295" s="95">
        <v>0</v>
      </c>
      <c r="S295" s="97">
        <v>0</v>
      </c>
      <c r="T295" s="114">
        <v>1</v>
      </c>
      <c r="U295" s="97">
        <v>75558.2</v>
      </c>
      <c r="V295" s="114">
        <v>1</v>
      </c>
      <c r="W295" s="97">
        <f t="shared" si="44"/>
        <v>54473.79</v>
      </c>
      <c r="X295" s="46"/>
    </row>
    <row r="296" spans="1:24" s="1" customFormat="1" ht="36" customHeight="1" x14ac:dyDescent="0.3">
      <c r="A296" s="80">
        <v>66</v>
      </c>
      <c r="B296" s="5" t="s">
        <v>102</v>
      </c>
      <c r="C296" s="3">
        <f>SUM('Прил.1.1 -перечень МКД'!H304)</f>
        <v>3107.1</v>
      </c>
      <c r="D296" s="3">
        <f>SUM('Прил.1.1 -перечень МКД'!I304*3.9*31+'Прил.1.1 -перечень МКД'!I304*4.13*318)</f>
        <v>3919777.92</v>
      </c>
      <c r="E296" s="177">
        <f t="shared" si="49"/>
        <v>2760597.52</v>
      </c>
      <c r="F296" s="97">
        <v>0</v>
      </c>
      <c r="G296" s="97">
        <v>0</v>
      </c>
      <c r="H296" s="97">
        <v>0</v>
      </c>
      <c r="I296" s="97">
        <v>0</v>
      </c>
      <c r="J296" s="114">
        <v>0</v>
      </c>
      <c r="K296" s="97">
        <v>0</v>
      </c>
      <c r="L296" s="79">
        <v>920</v>
      </c>
      <c r="M296" s="97">
        <v>2702758.49</v>
      </c>
      <c r="N296" s="95">
        <v>0</v>
      </c>
      <c r="O296" s="97">
        <v>0</v>
      </c>
      <c r="P296" s="95">
        <v>0</v>
      </c>
      <c r="Q296" s="97">
        <v>0</v>
      </c>
      <c r="R296" s="95">
        <v>0</v>
      </c>
      <c r="S296" s="97">
        <v>0</v>
      </c>
      <c r="T296" s="114">
        <v>0</v>
      </c>
      <c r="U296" s="97">
        <v>0</v>
      </c>
      <c r="V296" s="114">
        <v>1</v>
      </c>
      <c r="W296" s="97">
        <f t="shared" si="44"/>
        <v>57839.03</v>
      </c>
      <c r="X296" s="46"/>
    </row>
    <row r="297" spans="1:24" s="1" customFormat="1" ht="36" customHeight="1" x14ac:dyDescent="0.3">
      <c r="A297" s="80">
        <v>67</v>
      </c>
      <c r="B297" s="5" t="s">
        <v>290</v>
      </c>
      <c r="C297" s="3">
        <f>SUM('Прил.1.1 -перечень МКД'!H305)</f>
        <v>571.20000000000005</v>
      </c>
      <c r="D297" s="3">
        <f>SUM('Прил.1.1 -перечень МКД'!I305*3.9*31+'Прил.1.1 -перечень МКД'!I305*4.13*318)-E48</f>
        <v>725545.92</v>
      </c>
      <c r="E297" s="177">
        <f t="shared" si="49"/>
        <v>2329049.39</v>
      </c>
      <c r="F297" s="97">
        <v>0</v>
      </c>
      <c r="G297" s="97">
        <v>0</v>
      </c>
      <c r="H297" s="97">
        <v>0</v>
      </c>
      <c r="I297" s="97">
        <v>0</v>
      </c>
      <c r="J297" s="114">
        <v>0</v>
      </c>
      <c r="K297" s="97">
        <v>0</v>
      </c>
      <c r="L297" s="79">
        <v>933</v>
      </c>
      <c r="M297" s="97">
        <v>2280252</v>
      </c>
      <c r="N297" s="95">
        <v>0</v>
      </c>
      <c r="O297" s="97">
        <v>0</v>
      </c>
      <c r="P297" s="95">
        <v>0</v>
      </c>
      <c r="Q297" s="97">
        <v>0</v>
      </c>
      <c r="R297" s="95">
        <v>0</v>
      </c>
      <c r="S297" s="97">
        <v>0</v>
      </c>
      <c r="T297" s="114">
        <v>0</v>
      </c>
      <c r="U297" s="97">
        <v>0</v>
      </c>
      <c r="V297" s="114">
        <v>1</v>
      </c>
      <c r="W297" s="97">
        <f>(F297+G297+H297+I297+K297+M297+O297+Q297+S297)*0.0214</f>
        <v>48797.39</v>
      </c>
      <c r="X297" s="46"/>
    </row>
    <row r="298" spans="1:24" s="1" customFormat="1" ht="36" customHeight="1" x14ac:dyDescent="0.3">
      <c r="A298" s="80">
        <v>68</v>
      </c>
      <c r="B298" s="5" t="s">
        <v>291</v>
      </c>
      <c r="C298" s="3">
        <f>SUM('Прил.1.1 -перечень МКД'!H306)</f>
        <v>562.6</v>
      </c>
      <c r="D298" s="3">
        <f>SUM('Прил.1.1 -перечень МКД'!I306*3.9*31+'Прил.1.1 -перечень МКД'!I306*4.13*318)</f>
        <v>735765.12</v>
      </c>
      <c r="E298" s="177">
        <f t="shared" si="49"/>
        <v>1342239.04</v>
      </c>
      <c r="F298" s="97">
        <v>0</v>
      </c>
      <c r="G298" s="97">
        <v>0</v>
      </c>
      <c r="H298" s="97">
        <v>0</v>
      </c>
      <c r="I298" s="97">
        <v>0</v>
      </c>
      <c r="J298" s="114">
        <v>0</v>
      </c>
      <c r="K298" s="97">
        <v>0</v>
      </c>
      <c r="L298" s="79">
        <v>528</v>
      </c>
      <c r="M298" s="97">
        <v>1290432</v>
      </c>
      <c r="N298" s="95">
        <v>0</v>
      </c>
      <c r="O298" s="97">
        <v>0</v>
      </c>
      <c r="P298" s="95">
        <v>0</v>
      </c>
      <c r="Q298" s="97">
        <v>0</v>
      </c>
      <c r="R298" s="95">
        <v>0</v>
      </c>
      <c r="S298" s="97">
        <v>0</v>
      </c>
      <c r="T298" s="114">
        <v>1</v>
      </c>
      <c r="U298" s="97">
        <v>24191.8</v>
      </c>
      <c r="V298" s="114">
        <v>1</v>
      </c>
      <c r="W298" s="97">
        <f t="shared" ref="W298:W300" si="53">(F298+G298+H298+I298+K298+M298+O298+Q298+S298)*0.0214</f>
        <v>27615.24</v>
      </c>
      <c r="X298" s="46"/>
    </row>
    <row r="299" spans="1:24" s="1" customFormat="1" ht="36" customHeight="1" x14ac:dyDescent="0.3">
      <c r="A299" s="80">
        <v>69</v>
      </c>
      <c r="B299" s="5" t="s">
        <v>292</v>
      </c>
      <c r="C299" s="3">
        <f>SUM('Прил.1.1 -перечень МКД'!H307)</f>
        <v>247.7</v>
      </c>
      <c r="D299" s="3">
        <f>SUM('Прил.1.1 -перечень МКД'!I307*3.9*31+'Прил.1.1 -перечень МКД'!I307*4.13*318)-E54</f>
        <v>311413.71999999997</v>
      </c>
      <c r="E299" s="177">
        <f t="shared" si="49"/>
        <v>449329.39</v>
      </c>
      <c r="F299" s="97">
        <v>0</v>
      </c>
      <c r="G299" s="97">
        <v>0</v>
      </c>
      <c r="H299" s="97">
        <v>0</v>
      </c>
      <c r="I299" s="97">
        <v>0</v>
      </c>
      <c r="J299" s="114">
        <v>0</v>
      </c>
      <c r="K299" s="97">
        <v>0</v>
      </c>
      <c r="L299" s="79">
        <v>0</v>
      </c>
      <c r="M299" s="97">
        <v>0</v>
      </c>
      <c r="N299" s="95">
        <v>0</v>
      </c>
      <c r="O299" s="97">
        <v>0</v>
      </c>
      <c r="P299" s="95">
        <v>333</v>
      </c>
      <c r="Q299" s="97">
        <v>439915.2</v>
      </c>
      <c r="R299" s="95">
        <v>0</v>
      </c>
      <c r="S299" s="97">
        <v>0</v>
      </c>
      <c r="T299" s="114">
        <v>0</v>
      </c>
      <c r="U299" s="97">
        <v>0</v>
      </c>
      <c r="V299" s="114">
        <v>1</v>
      </c>
      <c r="W299" s="97">
        <f t="shared" si="53"/>
        <v>9414.19</v>
      </c>
      <c r="X299" s="46"/>
    </row>
    <row r="300" spans="1:24" s="1" customFormat="1" ht="36" customHeight="1" x14ac:dyDescent="0.3">
      <c r="A300" s="80">
        <v>70</v>
      </c>
      <c r="B300" s="5" t="s">
        <v>120</v>
      </c>
      <c r="C300" s="3">
        <f>SUM('Прил.1.1 -перечень МКД'!H308)</f>
        <v>434.5</v>
      </c>
      <c r="D300" s="3">
        <f>SUM('Прил.1.1 -перечень МКД'!I308*3.9*31+'Прил.1.1 -перечень МКД'!I308*4.13*318)-E57</f>
        <v>543146.36</v>
      </c>
      <c r="E300" s="177">
        <f t="shared" si="49"/>
        <v>965161.72</v>
      </c>
      <c r="F300" s="97">
        <v>0</v>
      </c>
      <c r="G300" s="97">
        <v>0</v>
      </c>
      <c r="H300" s="97">
        <v>0</v>
      </c>
      <c r="I300" s="97">
        <v>0</v>
      </c>
      <c r="J300" s="114">
        <v>0</v>
      </c>
      <c r="K300" s="97">
        <v>0</v>
      </c>
      <c r="L300" s="79">
        <v>385</v>
      </c>
      <c r="M300" s="97">
        <v>944940</v>
      </c>
      <c r="N300" s="95">
        <v>0</v>
      </c>
      <c r="O300" s="97">
        <v>0</v>
      </c>
      <c r="P300" s="95">
        <v>0</v>
      </c>
      <c r="Q300" s="97">
        <v>0</v>
      </c>
      <c r="R300" s="95">
        <v>0</v>
      </c>
      <c r="S300" s="97">
        <v>0</v>
      </c>
      <c r="T300" s="114">
        <v>0</v>
      </c>
      <c r="U300" s="97">
        <v>0</v>
      </c>
      <c r="V300" s="114">
        <v>1</v>
      </c>
      <c r="W300" s="97">
        <f t="shared" si="53"/>
        <v>20221.72</v>
      </c>
      <c r="X300" s="46"/>
    </row>
    <row r="301" spans="1:24" s="1" customFormat="1" ht="36" customHeight="1" x14ac:dyDescent="0.3">
      <c r="A301" s="80">
        <v>71</v>
      </c>
      <c r="B301" s="61" t="s">
        <v>424</v>
      </c>
      <c r="C301" s="3">
        <f>SUM('Прил.1.1 -перечень МКД'!H309)</f>
        <v>1710.3</v>
      </c>
      <c r="D301" s="3">
        <f>SUM('Прил.1.1 -перечень МКД'!I309*3.9*31+'Прил.1.1 -перечень МКД'!I309*4.13*318)</f>
        <v>2262800.4500000002</v>
      </c>
      <c r="E301" s="177">
        <f t="shared" si="49"/>
        <v>2243009.5699999998</v>
      </c>
      <c r="F301" s="85">
        <v>0</v>
      </c>
      <c r="G301" s="85">
        <v>0</v>
      </c>
      <c r="H301" s="85">
        <v>0</v>
      </c>
      <c r="I301" s="85">
        <v>0</v>
      </c>
      <c r="J301" s="86">
        <v>0</v>
      </c>
      <c r="K301" s="87">
        <v>0</v>
      </c>
      <c r="L301" s="81">
        <v>582.4</v>
      </c>
      <c r="M301" s="87">
        <v>2124012.7999999998</v>
      </c>
      <c r="N301" s="88">
        <v>0</v>
      </c>
      <c r="O301" s="97">
        <v>0</v>
      </c>
      <c r="P301" s="81">
        <v>0</v>
      </c>
      <c r="Q301" s="87">
        <v>0</v>
      </c>
      <c r="R301" s="81">
        <v>0</v>
      </c>
      <c r="S301" s="87">
        <f>R301*1554</f>
        <v>0</v>
      </c>
      <c r="T301" s="96">
        <v>1</v>
      </c>
      <c r="U301" s="85">
        <f>43*C301</f>
        <v>73542.899999999994</v>
      </c>
      <c r="V301" s="86">
        <v>1</v>
      </c>
      <c r="W301" s="82">
        <f>(F301+G301+H301+I301+K301+M301+O301+Q301+S301)*0.0214</f>
        <v>45453.87</v>
      </c>
      <c r="X301" s="46"/>
    </row>
    <row r="302" spans="1:24" s="1" customFormat="1" ht="36" customHeight="1" x14ac:dyDescent="0.3">
      <c r="A302" s="80">
        <v>72</v>
      </c>
      <c r="B302" s="63" t="s">
        <v>359</v>
      </c>
      <c r="C302" s="3">
        <f>SUM('Прил.1.1 -перечень МКД'!H310)</f>
        <v>7775.4</v>
      </c>
      <c r="D302" s="3">
        <f>SUM('Прил.1.1 -перечень МКД'!I310*3.9*31+'Прил.1.1 -перечень МКД'!I310*4.13*318)</f>
        <v>8068173.7000000002</v>
      </c>
      <c r="E302" s="177">
        <f t="shared" si="49"/>
        <v>4117631.02</v>
      </c>
      <c r="F302" s="85">
        <v>0</v>
      </c>
      <c r="G302" s="85">
        <v>0</v>
      </c>
      <c r="H302" s="85">
        <f>C302*494</f>
        <v>3841047.6</v>
      </c>
      <c r="I302" s="85">
        <v>0</v>
      </c>
      <c r="J302" s="86">
        <v>0</v>
      </c>
      <c r="K302" s="87">
        <v>0</v>
      </c>
      <c r="L302" s="81">
        <v>0</v>
      </c>
      <c r="M302" s="87">
        <f>L302*3946</f>
        <v>0</v>
      </c>
      <c r="N302" s="88">
        <v>0</v>
      </c>
      <c r="O302" s="97">
        <v>0</v>
      </c>
      <c r="P302" s="81">
        <v>0</v>
      </c>
      <c r="Q302" s="87">
        <v>0</v>
      </c>
      <c r="R302" s="81">
        <v>0</v>
      </c>
      <c r="S302" s="87">
        <v>0</v>
      </c>
      <c r="T302" s="96">
        <v>1</v>
      </c>
      <c r="U302" s="85">
        <f>25*C302</f>
        <v>194385</v>
      </c>
      <c r="V302" s="86">
        <v>1</v>
      </c>
      <c r="W302" s="82">
        <f>(F302+G302+H302+I302+K302+M302+O302+Q302+S302)*0.0214</f>
        <v>82198.42</v>
      </c>
      <c r="X302" s="46"/>
    </row>
    <row r="303" spans="1:24" s="1" customFormat="1" ht="36" customHeight="1" x14ac:dyDescent="0.3">
      <c r="A303" s="80">
        <v>73</v>
      </c>
      <c r="B303" s="61" t="s">
        <v>444</v>
      </c>
      <c r="C303" s="3">
        <f>SUM('Прил.1.1 -перечень МКД'!H311)</f>
        <v>4730.5</v>
      </c>
      <c r="D303" s="3">
        <f>SUM('Прил.1.1 -перечень МКД'!I311*3.9*31+'Прил.1.1 -перечень МКД'!I311*4.13*318)</f>
        <v>6141272.2599999998</v>
      </c>
      <c r="E303" s="177">
        <f t="shared" si="49"/>
        <v>4263733.8899999997</v>
      </c>
      <c r="F303" s="85">
        <v>0</v>
      </c>
      <c r="G303" s="85">
        <v>0</v>
      </c>
      <c r="H303" s="85">
        <v>0</v>
      </c>
      <c r="I303" s="85">
        <v>0</v>
      </c>
      <c r="J303" s="86">
        <v>0</v>
      </c>
      <c r="K303" s="87">
        <v>0</v>
      </c>
      <c r="L303" s="95">
        <v>1348</v>
      </c>
      <c r="M303" s="97">
        <f>L303*2949</f>
        <v>3975252</v>
      </c>
      <c r="N303" s="178">
        <v>0</v>
      </c>
      <c r="O303" s="97">
        <v>0</v>
      </c>
      <c r="P303" s="95">
        <v>0</v>
      </c>
      <c r="Q303" s="97">
        <v>0</v>
      </c>
      <c r="R303" s="95">
        <v>0</v>
      </c>
      <c r="S303" s="97">
        <f>R303*1554</f>
        <v>0</v>
      </c>
      <c r="T303" s="96">
        <v>1</v>
      </c>
      <c r="U303" s="177">
        <f>43*C303</f>
        <v>203411.5</v>
      </c>
      <c r="V303" s="180">
        <v>1</v>
      </c>
      <c r="W303" s="97">
        <f>(F303+G303+H303+I303+K303+M303+O303+Q303+S303)*0.0214</f>
        <v>85070.39</v>
      </c>
      <c r="X303" s="46"/>
    </row>
    <row r="304" spans="1:24" s="1" customFormat="1" ht="36" customHeight="1" x14ac:dyDescent="0.3">
      <c r="A304" s="80">
        <v>74</v>
      </c>
      <c r="B304" s="61" t="s">
        <v>338</v>
      </c>
      <c r="C304" s="3">
        <f>SUM('Прил.1.1 -перечень МКД'!H312)</f>
        <v>4851.8</v>
      </c>
      <c r="D304" s="3">
        <f>SUM('Прил.1.1 -перечень МКД'!I312*3.9*31+'Прил.1.1 -перечень МКД'!I312*4.13*318)</f>
        <v>6309221.7599999998</v>
      </c>
      <c r="E304" s="177">
        <f t="shared" si="49"/>
        <v>2607255.4300000002</v>
      </c>
      <c r="F304" s="177">
        <f>485*C304</f>
        <v>2353123</v>
      </c>
      <c r="G304" s="177">
        <v>0</v>
      </c>
      <c r="H304" s="177">
        <v>0</v>
      </c>
      <c r="I304" s="177">
        <v>0</v>
      </c>
      <c r="J304" s="179">
        <v>0</v>
      </c>
      <c r="K304" s="97">
        <v>0</v>
      </c>
      <c r="L304" s="79">
        <v>0</v>
      </c>
      <c r="M304" s="97">
        <v>0</v>
      </c>
      <c r="N304" s="178">
        <v>0</v>
      </c>
      <c r="O304" s="97">
        <v>0</v>
      </c>
      <c r="P304" s="95">
        <v>0</v>
      </c>
      <c r="Q304" s="97">
        <v>0</v>
      </c>
      <c r="R304" s="95">
        <v>0</v>
      </c>
      <c r="S304" s="97">
        <v>0</v>
      </c>
      <c r="T304" s="114">
        <v>1</v>
      </c>
      <c r="U304" s="177">
        <f>42*C304</f>
        <v>203775.6</v>
      </c>
      <c r="V304" s="179">
        <v>1</v>
      </c>
      <c r="W304" s="97">
        <f>(F304+G304+H304+I304+K304+M304+O304+Q304+S304)*0.0214</f>
        <v>50356.83</v>
      </c>
      <c r="X304" s="46"/>
    </row>
    <row r="305" spans="1:24" s="1" customFormat="1" ht="36" customHeight="1" x14ac:dyDescent="0.3">
      <c r="A305" s="80">
        <v>75</v>
      </c>
      <c r="B305" s="5" t="s">
        <v>294</v>
      </c>
      <c r="C305" s="3">
        <f>SUM('Прил.1.1 -перечень МКД'!H313)</f>
        <v>7622</v>
      </c>
      <c r="D305" s="3">
        <f>SUM('Прил.1.1 -перечень МКД'!I313*3.9*31+'Прил.1.1 -перечень МКД'!I313*4.13*318)</f>
        <v>9643829.7599999998</v>
      </c>
      <c r="E305" s="177">
        <f t="shared" si="49"/>
        <v>8786951.7899999991</v>
      </c>
      <c r="F305" s="97">
        <v>0</v>
      </c>
      <c r="G305" s="97">
        <v>0</v>
      </c>
      <c r="H305" s="97">
        <v>0</v>
      </c>
      <c r="I305" s="97">
        <v>0</v>
      </c>
      <c r="J305" s="114">
        <v>0</v>
      </c>
      <c r="K305" s="97">
        <v>0</v>
      </c>
      <c r="L305" s="79">
        <v>2808</v>
      </c>
      <c r="M305" s="97">
        <v>8281971.5999999996</v>
      </c>
      <c r="N305" s="95">
        <v>0</v>
      </c>
      <c r="O305" s="97">
        <v>0</v>
      </c>
      <c r="P305" s="95">
        <v>0</v>
      </c>
      <c r="Q305" s="97">
        <v>0</v>
      </c>
      <c r="R305" s="95">
        <v>0</v>
      </c>
      <c r="S305" s="97">
        <v>0</v>
      </c>
      <c r="T305" s="114">
        <v>1</v>
      </c>
      <c r="U305" s="97">
        <v>327746</v>
      </c>
      <c r="V305" s="114">
        <v>1</v>
      </c>
      <c r="W305" s="97">
        <f t="shared" ref="W305" si="54">(F305+G305+H305+I305+K305+M305+O305+Q305+S305)*0.0214</f>
        <v>177234.19</v>
      </c>
      <c r="X305" s="46"/>
    </row>
    <row r="306" spans="1:24" s="1" customFormat="1" ht="36" customHeight="1" x14ac:dyDescent="0.3">
      <c r="A306" s="80">
        <v>76</v>
      </c>
      <c r="B306" s="61" t="s">
        <v>440</v>
      </c>
      <c r="C306" s="3">
        <f>SUM('Прил.1.1 -перечень МКД'!H314)</f>
        <v>4980.8999999999996</v>
      </c>
      <c r="D306" s="3">
        <f>SUM('Прил.1.1 -перечень МКД'!I314*3.9*31+'Прил.1.1 -перечень МКД'!I314*4.13*318)</f>
        <v>6474159.3600000003</v>
      </c>
      <c r="E306" s="177">
        <f t="shared" si="49"/>
        <v>4506433.46</v>
      </c>
      <c r="F306" s="85">
        <v>0</v>
      </c>
      <c r="G306" s="85">
        <v>0</v>
      </c>
      <c r="H306" s="85">
        <v>0</v>
      </c>
      <c r="I306" s="85">
        <v>0</v>
      </c>
      <c r="J306" s="86">
        <v>0</v>
      </c>
      <c r="K306" s="87">
        <v>0</v>
      </c>
      <c r="L306" s="81">
        <v>1425</v>
      </c>
      <c r="M306" s="87">
        <f>L306*2949</f>
        <v>4202325</v>
      </c>
      <c r="N306" s="88">
        <v>0</v>
      </c>
      <c r="O306" s="97">
        <v>0</v>
      </c>
      <c r="P306" s="81">
        <v>0</v>
      </c>
      <c r="Q306" s="87">
        <v>0</v>
      </c>
      <c r="R306" s="81">
        <v>0</v>
      </c>
      <c r="S306" s="87">
        <f>R306*1554</f>
        <v>0</v>
      </c>
      <c r="T306" s="96">
        <v>1</v>
      </c>
      <c r="U306" s="85">
        <f>43*C306</f>
        <v>214178.7</v>
      </c>
      <c r="V306" s="86">
        <v>1</v>
      </c>
      <c r="W306" s="82">
        <f>(F306+G306+H306+I306+K306+M306+O306+Q306+S306)*0.0214</f>
        <v>89929.76</v>
      </c>
      <c r="X306" s="46"/>
    </row>
    <row r="307" spans="1:24" s="1" customFormat="1" ht="36" customHeight="1" x14ac:dyDescent="0.3">
      <c r="A307" s="80">
        <v>77</v>
      </c>
      <c r="B307" s="5" t="s">
        <v>127</v>
      </c>
      <c r="C307" s="3">
        <f>SUM('Прил.1.1 -перечень МКД'!H315)</f>
        <v>708</v>
      </c>
      <c r="D307" s="3">
        <f>SUM('Прил.1.1 -перечень МКД'!I315*3.9*31+'Прил.1.1 -перечень МКД'!I315*4.13*318)</f>
        <v>946598.40000000002</v>
      </c>
      <c r="E307" s="177">
        <f t="shared" si="49"/>
        <v>1534449.96</v>
      </c>
      <c r="F307" s="97">
        <v>0</v>
      </c>
      <c r="G307" s="97">
        <v>0</v>
      </c>
      <c r="H307" s="97">
        <v>0</v>
      </c>
      <c r="I307" s="97">
        <v>0</v>
      </c>
      <c r="J307" s="114">
        <v>0</v>
      </c>
      <c r="K307" s="97">
        <v>0</v>
      </c>
      <c r="L307" s="79">
        <v>146</v>
      </c>
      <c r="M307" s="97">
        <v>1502300.72</v>
      </c>
      <c r="N307" s="95">
        <v>0</v>
      </c>
      <c r="O307" s="97">
        <v>0</v>
      </c>
      <c r="P307" s="95">
        <v>0</v>
      </c>
      <c r="Q307" s="97">
        <v>0</v>
      </c>
      <c r="R307" s="95">
        <v>0</v>
      </c>
      <c r="S307" s="97">
        <v>0</v>
      </c>
      <c r="T307" s="114">
        <v>0</v>
      </c>
      <c r="U307" s="97">
        <v>0</v>
      </c>
      <c r="V307" s="114">
        <v>1</v>
      </c>
      <c r="W307" s="97">
        <f t="shared" ref="W307:W308" si="55">(F307+G307+H307+I307+K307+M307+O307+Q307+S307)*0.0214</f>
        <v>32149.24</v>
      </c>
      <c r="X307" s="46"/>
    </row>
    <row r="308" spans="1:24" s="1" customFormat="1" ht="36" customHeight="1" x14ac:dyDescent="0.3">
      <c r="A308" s="80">
        <v>78</v>
      </c>
      <c r="B308" s="7" t="s">
        <v>228</v>
      </c>
      <c r="C308" s="3">
        <f>SUM('Прил.1.1 -перечень МКД'!H316)</f>
        <v>417.9</v>
      </c>
      <c r="D308" s="3">
        <f>SUM('Прил.1.1 -перечень МКД'!I316*3.9*31+'Прил.1.1 -перечень МКД'!I316*4.13*318)</f>
        <v>539274.23999999999</v>
      </c>
      <c r="E308" s="177">
        <f t="shared" si="49"/>
        <v>1007089.21</v>
      </c>
      <c r="F308" s="97">
        <v>0</v>
      </c>
      <c r="G308" s="97">
        <v>0</v>
      </c>
      <c r="H308" s="97">
        <v>0</v>
      </c>
      <c r="I308" s="97">
        <v>0</v>
      </c>
      <c r="J308" s="114">
        <v>0</v>
      </c>
      <c r="K308" s="97">
        <v>0</v>
      </c>
      <c r="L308" s="79">
        <v>274</v>
      </c>
      <c r="M308" s="97">
        <v>985989.04</v>
      </c>
      <c r="N308" s="95">
        <v>0</v>
      </c>
      <c r="O308" s="97">
        <v>0</v>
      </c>
      <c r="P308" s="95">
        <v>0</v>
      </c>
      <c r="Q308" s="97">
        <v>0</v>
      </c>
      <c r="R308" s="95">
        <v>0</v>
      </c>
      <c r="S308" s="97">
        <v>0</v>
      </c>
      <c r="T308" s="114">
        <v>0</v>
      </c>
      <c r="U308" s="97">
        <v>0</v>
      </c>
      <c r="V308" s="114">
        <v>1</v>
      </c>
      <c r="W308" s="97">
        <f t="shared" si="55"/>
        <v>21100.17</v>
      </c>
      <c r="X308" s="46"/>
    </row>
    <row r="309" spans="1:24" s="1" customFormat="1" ht="36" customHeight="1" x14ac:dyDescent="0.3">
      <c r="A309" s="80">
        <v>79</v>
      </c>
      <c r="B309" s="61" t="s">
        <v>263</v>
      </c>
      <c r="C309" s="3">
        <f>SUM('Прил.1.1 -перечень МКД'!H317)</f>
        <v>430.7</v>
      </c>
      <c r="D309" s="3">
        <f>SUM('Прил.1.1 -перечень МКД'!I317*3.9*31+'Прил.1.1 -перечень МКД'!I317*4.13*318)</f>
        <v>547879.68000000005</v>
      </c>
      <c r="E309" s="177">
        <f t="shared" si="49"/>
        <v>763166.87</v>
      </c>
      <c r="F309" s="177">
        <v>0</v>
      </c>
      <c r="G309" s="177">
        <v>0</v>
      </c>
      <c r="H309" s="177">
        <v>0</v>
      </c>
      <c r="I309" s="177">
        <v>0</v>
      </c>
      <c r="J309" s="179">
        <v>0</v>
      </c>
      <c r="K309" s="97">
        <v>0</v>
      </c>
      <c r="L309" s="151">
        <v>298.3</v>
      </c>
      <c r="M309" s="122">
        <v>729045.2</v>
      </c>
      <c r="N309" s="178">
        <v>0</v>
      </c>
      <c r="O309" s="97">
        <v>0</v>
      </c>
      <c r="P309" s="95">
        <v>0</v>
      </c>
      <c r="Q309" s="97">
        <v>0</v>
      </c>
      <c r="R309" s="95">
        <v>0</v>
      </c>
      <c r="S309" s="97">
        <v>0</v>
      </c>
      <c r="T309" s="114">
        <v>1</v>
      </c>
      <c r="U309" s="177">
        <f>ABS(C309*43)</f>
        <v>18520.099999999999</v>
      </c>
      <c r="V309" s="179">
        <v>1</v>
      </c>
      <c r="W309" s="97">
        <f t="shared" si="44"/>
        <v>15601.57</v>
      </c>
      <c r="X309" s="46"/>
    </row>
    <row r="310" spans="1:24" s="1" customFormat="1" ht="36" customHeight="1" x14ac:dyDescent="0.3">
      <c r="A310" s="80">
        <v>80</v>
      </c>
      <c r="B310" s="7" t="s">
        <v>344</v>
      </c>
      <c r="C310" s="3">
        <f>SUM('Прил.1.1 -перечень МКД'!H318)</f>
        <v>452.3</v>
      </c>
      <c r="D310" s="3">
        <f>SUM('Прил.1.1 -перечень МКД'!I318*3.9*31+'Прил.1.1 -перечень МКД'!I318*4.13*318)</f>
        <v>575130.24</v>
      </c>
      <c r="E310" s="177">
        <f t="shared" si="49"/>
        <v>1001829.6</v>
      </c>
      <c r="F310" s="97">
        <v>0</v>
      </c>
      <c r="G310" s="97">
        <v>0</v>
      </c>
      <c r="H310" s="97">
        <v>0</v>
      </c>
      <c r="I310" s="97">
        <v>0</v>
      </c>
      <c r="J310" s="114">
        <v>0</v>
      </c>
      <c r="K310" s="97">
        <v>0</v>
      </c>
      <c r="L310" s="79">
        <v>400</v>
      </c>
      <c r="M310" s="97">
        <v>980839.63</v>
      </c>
      <c r="N310" s="95">
        <v>0</v>
      </c>
      <c r="O310" s="97">
        <v>0</v>
      </c>
      <c r="P310" s="95">
        <v>0</v>
      </c>
      <c r="Q310" s="97">
        <v>0</v>
      </c>
      <c r="R310" s="95">
        <v>0</v>
      </c>
      <c r="S310" s="97">
        <v>0</v>
      </c>
      <c r="T310" s="114">
        <v>0</v>
      </c>
      <c r="U310" s="97">
        <v>0</v>
      </c>
      <c r="V310" s="114">
        <v>1</v>
      </c>
      <c r="W310" s="97">
        <f t="shared" si="44"/>
        <v>20989.97</v>
      </c>
      <c r="X310" s="46"/>
    </row>
    <row r="311" spans="1:24" s="1" customFormat="1" ht="36" customHeight="1" x14ac:dyDescent="0.3">
      <c r="A311" s="80">
        <v>81</v>
      </c>
      <c r="B311" s="7" t="s">
        <v>229</v>
      </c>
      <c r="C311" s="3">
        <f>SUM('Прил.1.1 -перечень МКД'!H319)</f>
        <v>433.8</v>
      </c>
      <c r="D311" s="3">
        <f>SUM('Прил.1.1 -перечень МКД'!I319*3.9*31+'Прил.1.1 -перечень МКД'!I319*4.13*318)</f>
        <v>557919.36</v>
      </c>
      <c r="E311" s="177">
        <f t="shared" si="49"/>
        <v>214895.41</v>
      </c>
      <c r="F311" s="97">
        <v>210393</v>
      </c>
      <c r="G311" s="97">
        <v>0</v>
      </c>
      <c r="H311" s="97">
        <v>0</v>
      </c>
      <c r="I311" s="97">
        <v>0</v>
      </c>
      <c r="J311" s="114">
        <v>0</v>
      </c>
      <c r="K311" s="97">
        <v>0</v>
      </c>
      <c r="L311" s="79">
        <v>0</v>
      </c>
      <c r="M311" s="97">
        <v>0</v>
      </c>
      <c r="N311" s="95">
        <v>0</v>
      </c>
      <c r="O311" s="97">
        <v>0</v>
      </c>
      <c r="P311" s="95">
        <v>0</v>
      </c>
      <c r="Q311" s="97">
        <v>0</v>
      </c>
      <c r="R311" s="95">
        <v>0</v>
      </c>
      <c r="S311" s="97">
        <v>0</v>
      </c>
      <c r="T311" s="114">
        <v>0</v>
      </c>
      <c r="U311" s="97">
        <v>0</v>
      </c>
      <c r="V311" s="114">
        <v>1</v>
      </c>
      <c r="W311" s="97">
        <f t="shared" si="44"/>
        <v>4502.41</v>
      </c>
      <c r="X311" s="46"/>
    </row>
    <row r="312" spans="1:24" s="1" customFormat="1" ht="36" customHeight="1" x14ac:dyDescent="0.3">
      <c r="A312" s="80">
        <v>82</v>
      </c>
      <c r="B312" s="5" t="s">
        <v>138</v>
      </c>
      <c r="C312" s="3">
        <f>SUM('Прил.1.1 -перечень МКД'!H320)</f>
        <v>255.6</v>
      </c>
      <c r="D312" s="3">
        <f>SUM('Прил.1.1 -перечень МКД'!I320*3.9*31+'Прил.1.1 -перечень МКД'!I320*4.13*318)-E67</f>
        <v>321184.8</v>
      </c>
      <c r="E312" s="177">
        <f t="shared" si="49"/>
        <v>463660.04</v>
      </c>
      <c r="F312" s="97">
        <v>0</v>
      </c>
      <c r="G312" s="97">
        <v>0</v>
      </c>
      <c r="H312" s="97">
        <v>0</v>
      </c>
      <c r="I312" s="97">
        <v>0</v>
      </c>
      <c r="J312" s="114">
        <v>0</v>
      </c>
      <c r="K312" s="97">
        <v>0</v>
      </c>
      <c r="L312" s="79">
        <v>0</v>
      </c>
      <c r="M312" s="97">
        <v>0</v>
      </c>
      <c r="N312" s="95">
        <v>0</v>
      </c>
      <c r="O312" s="97">
        <v>0</v>
      </c>
      <c r="P312" s="95">
        <v>333</v>
      </c>
      <c r="Q312" s="97">
        <v>453945.59999999998</v>
      </c>
      <c r="R312" s="95">
        <v>0</v>
      </c>
      <c r="S312" s="97">
        <v>0</v>
      </c>
      <c r="T312" s="114">
        <v>0</v>
      </c>
      <c r="U312" s="97">
        <v>0</v>
      </c>
      <c r="V312" s="114">
        <v>1</v>
      </c>
      <c r="W312" s="97">
        <f t="shared" si="44"/>
        <v>9714.44</v>
      </c>
      <c r="X312" s="46"/>
    </row>
    <row r="313" spans="1:24" s="1" customFormat="1" ht="36" customHeight="1" x14ac:dyDescent="0.3">
      <c r="A313" s="80">
        <v>83</v>
      </c>
      <c r="B313" s="5" t="s">
        <v>136</v>
      </c>
      <c r="C313" s="3">
        <f>SUM('Прил.1.1 -перечень МКД'!H321)</f>
        <v>242.3</v>
      </c>
      <c r="D313" s="3">
        <f>SUM('Прил.1.1 -перечень МКД'!I321*3.9*31+'Прил.1.1 -перечень МКД'!I321*4.13*318)-E74</f>
        <v>292311.12</v>
      </c>
      <c r="E313" s="177">
        <f t="shared" si="49"/>
        <v>384592.03</v>
      </c>
      <c r="F313" s="97">
        <v>0</v>
      </c>
      <c r="G313" s="97">
        <v>0</v>
      </c>
      <c r="H313" s="97">
        <v>0</v>
      </c>
      <c r="I313" s="97">
        <v>0</v>
      </c>
      <c r="J313" s="114">
        <v>0</v>
      </c>
      <c r="K313" s="97">
        <v>0</v>
      </c>
      <c r="L313" s="79">
        <v>0</v>
      </c>
      <c r="M313" s="97">
        <v>0</v>
      </c>
      <c r="N313" s="95">
        <v>0</v>
      </c>
      <c r="O313" s="97">
        <v>0</v>
      </c>
      <c r="P313" s="95">
        <v>0</v>
      </c>
      <c r="Q313" s="97">
        <v>0</v>
      </c>
      <c r="R313" s="95">
        <v>105</v>
      </c>
      <c r="S313" s="97">
        <v>376534.2</v>
      </c>
      <c r="T313" s="114">
        <v>0</v>
      </c>
      <c r="U313" s="97">
        <v>0</v>
      </c>
      <c r="V313" s="114">
        <v>1</v>
      </c>
      <c r="W313" s="97">
        <f t="shared" si="44"/>
        <v>8057.83</v>
      </c>
      <c r="X313" s="46"/>
    </row>
    <row r="314" spans="1:24" s="1" customFormat="1" ht="36" customHeight="1" x14ac:dyDescent="0.3">
      <c r="A314" s="80">
        <v>84</v>
      </c>
      <c r="B314" s="7" t="s">
        <v>342</v>
      </c>
      <c r="C314" s="3">
        <f>SUM('Прил.1.1 -перечень МКД'!H322)</f>
        <v>5276.5</v>
      </c>
      <c r="D314" s="3">
        <f>SUM('Прил.1.1 -перечень МКД'!I322*3.9*31+'Прил.1.1 -перечень МКД'!I322*4.13*318)</f>
        <v>6674952.96</v>
      </c>
      <c r="E314" s="177">
        <f t="shared" ref="E314:E364" si="56">F314+G314+H314+I314+K314+M314+O314+Q314+S314+U314+W314</f>
        <v>5949895.8399999999</v>
      </c>
      <c r="F314" s="97">
        <v>0</v>
      </c>
      <c r="G314" s="97">
        <v>0</v>
      </c>
      <c r="H314" s="97">
        <v>0</v>
      </c>
      <c r="I314" s="97">
        <v>0</v>
      </c>
      <c r="J314" s="114">
        <v>0</v>
      </c>
      <c r="K314" s="97">
        <v>0</v>
      </c>
      <c r="L314" s="79">
        <v>1900</v>
      </c>
      <c r="M314" s="97">
        <v>5603100</v>
      </c>
      <c r="N314" s="95">
        <v>0</v>
      </c>
      <c r="O314" s="97">
        <v>0</v>
      </c>
      <c r="P314" s="95">
        <v>0</v>
      </c>
      <c r="Q314" s="97">
        <v>0</v>
      </c>
      <c r="R314" s="95">
        <v>0</v>
      </c>
      <c r="S314" s="97">
        <v>0</v>
      </c>
      <c r="T314" s="114">
        <v>1</v>
      </c>
      <c r="U314" s="97">
        <v>226889.5</v>
      </c>
      <c r="V314" s="114">
        <v>1</v>
      </c>
      <c r="W314" s="97">
        <f t="shared" si="44"/>
        <v>119906.34</v>
      </c>
      <c r="X314" s="46"/>
    </row>
    <row r="315" spans="1:24" s="1" customFormat="1" ht="36" customHeight="1" x14ac:dyDescent="0.3">
      <c r="A315" s="80">
        <v>85</v>
      </c>
      <c r="B315" s="61" t="s">
        <v>445</v>
      </c>
      <c r="C315" s="3">
        <f>SUM('Прил.1.1 -перечень МКД'!H323)</f>
        <v>8767.2999999999993</v>
      </c>
      <c r="D315" s="3">
        <f>SUM('Прил.1.1 -перечень МКД'!I323*3.9*31+'Прил.1.1 -перечень МКД'!I323*4.13*318)</f>
        <v>7935793.3399999999</v>
      </c>
      <c r="E315" s="177">
        <f t="shared" si="56"/>
        <v>4711362.91</v>
      </c>
      <c r="F315" s="177">
        <v>4252140.5</v>
      </c>
      <c r="G315" s="177">
        <v>0</v>
      </c>
      <c r="H315" s="177">
        <v>0</v>
      </c>
      <c r="I315" s="177">
        <v>0</v>
      </c>
      <c r="J315" s="179">
        <v>0</v>
      </c>
      <c r="K315" s="97">
        <v>0</v>
      </c>
      <c r="L315" s="151">
        <v>0</v>
      </c>
      <c r="M315" s="122">
        <v>0</v>
      </c>
      <c r="N315" s="178">
        <v>0</v>
      </c>
      <c r="O315" s="97">
        <v>0</v>
      </c>
      <c r="P315" s="81">
        <v>0</v>
      </c>
      <c r="Q315" s="87">
        <f>P315*1776</f>
        <v>0</v>
      </c>
      <c r="R315" s="81">
        <v>0</v>
      </c>
      <c r="S315" s="87">
        <f>R315*1554</f>
        <v>0</v>
      </c>
      <c r="T315" s="96">
        <v>1</v>
      </c>
      <c r="U315" s="85">
        <f>42*C315</f>
        <v>368226.6</v>
      </c>
      <c r="V315" s="86">
        <v>1</v>
      </c>
      <c r="W315" s="82">
        <f t="shared" si="44"/>
        <v>90995.81</v>
      </c>
      <c r="X315" s="46"/>
    </row>
    <row r="316" spans="1:24" s="1" customFormat="1" ht="36" customHeight="1" x14ac:dyDescent="0.3">
      <c r="A316" s="80">
        <v>86</v>
      </c>
      <c r="B316" s="5" t="s">
        <v>140</v>
      </c>
      <c r="C316" s="3">
        <f>SUM('Прил.1.1 -перечень МКД'!H324)</f>
        <v>4232.5</v>
      </c>
      <c r="D316" s="3">
        <f>SUM('Прил.1.1 -перечень МКД'!I324*3.9*31+'Прил.1.1 -перечень МКД'!I324*4.13*318)</f>
        <v>5384136.96</v>
      </c>
      <c r="E316" s="177">
        <f t="shared" si="56"/>
        <v>4958271.32</v>
      </c>
      <c r="F316" s="97">
        <v>0</v>
      </c>
      <c r="G316" s="97">
        <v>4643052.5</v>
      </c>
      <c r="H316" s="97">
        <v>0</v>
      </c>
      <c r="I316" s="97">
        <v>0</v>
      </c>
      <c r="J316" s="114">
        <v>0</v>
      </c>
      <c r="K316" s="97">
        <v>0</v>
      </c>
      <c r="L316" s="79">
        <v>0</v>
      </c>
      <c r="M316" s="97">
        <v>0</v>
      </c>
      <c r="N316" s="95">
        <v>0</v>
      </c>
      <c r="O316" s="97">
        <v>0</v>
      </c>
      <c r="P316" s="95">
        <v>0</v>
      </c>
      <c r="Q316" s="97">
        <v>0</v>
      </c>
      <c r="R316" s="95">
        <v>0</v>
      </c>
      <c r="S316" s="97">
        <v>0</v>
      </c>
      <c r="T316" s="114">
        <v>1</v>
      </c>
      <c r="U316" s="97">
        <v>215857.5</v>
      </c>
      <c r="V316" s="114">
        <v>1</v>
      </c>
      <c r="W316" s="97">
        <f t="shared" si="44"/>
        <v>99361.32</v>
      </c>
      <c r="X316" s="46"/>
    </row>
    <row r="317" spans="1:24" s="1" customFormat="1" ht="36" customHeight="1" x14ac:dyDescent="0.3">
      <c r="A317" s="80">
        <v>87</v>
      </c>
      <c r="B317" s="7" t="s">
        <v>230</v>
      </c>
      <c r="C317" s="3">
        <f>SUM('Прил.1.1 -перечень МКД'!H325)</f>
        <v>4502.3</v>
      </c>
      <c r="D317" s="3">
        <f>SUM('Прил.1.1 -перечень МКД'!I325*3.9*31+'Прил.1.1 -перечень МКД'!I325*4.13*318)</f>
        <v>5860304.6399999997</v>
      </c>
      <c r="E317" s="177">
        <f t="shared" si="56"/>
        <v>5352056.0199999996</v>
      </c>
      <c r="F317" s="97">
        <v>0</v>
      </c>
      <c r="G317" s="97">
        <v>0</v>
      </c>
      <c r="H317" s="97">
        <v>0</v>
      </c>
      <c r="I317" s="97">
        <v>0</v>
      </c>
      <c r="J317" s="114">
        <v>0</v>
      </c>
      <c r="K317" s="97">
        <v>0</v>
      </c>
      <c r="L317" s="79">
        <v>1800</v>
      </c>
      <c r="M317" s="97">
        <v>5239921.7</v>
      </c>
      <c r="N317" s="95">
        <v>0</v>
      </c>
      <c r="O317" s="97">
        <v>0</v>
      </c>
      <c r="P317" s="95">
        <v>0</v>
      </c>
      <c r="Q317" s="97">
        <v>0</v>
      </c>
      <c r="R317" s="95">
        <v>0</v>
      </c>
      <c r="S317" s="97">
        <v>0</v>
      </c>
      <c r="T317" s="114">
        <v>0</v>
      </c>
      <c r="U317" s="97">
        <v>0</v>
      </c>
      <c r="V317" s="114">
        <v>1</v>
      </c>
      <c r="W317" s="97">
        <f t="shared" si="44"/>
        <v>112134.32</v>
      </c>
      <c r="X317" s="46"/>
    </row>
    <row r="318" spans="1:24" s="1" customFormat="1" ht="36" customHeight="1" x14ac:dyDescent="0.3">
      <c r="A318" s="80">
        <v>88</v>
      </c>
      <c r="B318" s="61" t="s">
        <v>264</v>
      </c>
      <c r="C318" s="3">
        <f>SUM('Прил.1.1 -перечень МКД'!H326)</f>
        <v>1934.4</v>
      </c>
      <c r="D318" s="3">
        <f>SUM('Прил.1.1 -перечень МКД'!I326*3.9*31+'Прил.1.1 -перечень МКД'!I326*4.13*318)</f>
        <v>2489840.6400000001</v>
      </c>
      <c r="E318" s="177">
        <f t="shared" si="56"/>
        <v>2359806.2599999998</v>
      </c>
      <c r="F318" s="177">
        <v>0</v>
      </c>
      <c r="G318" s="177">
        <v>0</v>
      </c>
      <c r="H318" s="177">
        <v>0</v>
      </c>
      <c r="I318" s="177">
        <v>0</v>
      </c>
      <c r="J318" s="179">
        <v>0</v>
      </c>
      <c r="K318" s="97">
        <v>0</v>
      </c>
      <c r="L318" s="79">
        <v>912</v>
      </c>
      <c r="M318" s="97">
        <v>2228928</v>
      </c>
      <c r="N318" s="178">
        <v>0</v>
      </c>
      <c r="O318" s="97">
        <v>0</v>
      </c>
      <c r="P318" s="95">
        <v>0</v>
      </c>
      <c r="Q318" s="97">
        <v>0</v>
      </c>
      <c r="R318" s="95">
        <v>0</v>
      </c>
      <c r="S318" s="97">
        <v>0</v>
      </c>
      <c r="T318" s="114">
        <v>1</v>
      </c>
      <c r="U318" s="177">
        <f>C318*43</f>
        <v>83179.199999999997</v>
      </c>
      <c r="V318" s="179">
        <v>1</v>
      </c>
      <c r="W318" s="97">
        <f t="shared" si="44"/>
        <v>47699.06</v>
      </c>
      <c r="X318" s="47" t="e">
        <f t="shared" ref="X318:X344" si="57">K318*$X$94/$K$94</f>
        <v>#DIV/0!</v>
      </c>
    </row>
    <row r="319" spans="1:24" s="1" customFormat="1" ht="36" customHeight="1" x14ac:dyDescent="0.3">
      <c r="A319" s="80">
        <v>89</v>
      </c>
      <c r="B319" s="7" t="s">
        <v>231</v>
      </c>
      <c r="C319" s="3">
        <f>SUM('Прил.1.1 -перечень МКД'!H327)</f>
        <v>4332.3999999999996</v>
      </c>
      <c r="D319" s="3">
        <f>SUM('Прил.1.1 -перечень МКД'!I327*3.9*31+'Прил.1.1 -перечень МКД'!I327*4.13*318)</f>
        <v>5464454.4000000004</v>
      </c>
      <c r="E319" s="177">
        <f t="shared" si="56"/>
        <v>2294316</v>
      </c>
      <c r="F319" s="97">
        <v>0</v>
      </c>
      <c r="G319" s="97">
        <v>0</v>
      </c>
      <c r="H319" s="97">
        <v>2140205.6</v>
      </c>
      <c r="I319" s="97">
        <v>0</v>
      </c>
      <c r="J319" s="114">
        <v>0</v>
      </c>
      <c r="K319" s="97">
        <v>0</v>
      </c>
      <c r="L319" s="79">
        <v>0</v>
      </c>
      <c r="M319" s="97">
        <v>0</v>
      </c>
      <c r="N319" s="95">
        <v>0</v>
      </c>
      <c r="O319" s="97">
        <v>0</v>
      </c>
      <c r="P319" s="95">
        <v>0</v>
      </c>
      <c r="Q319" s="97">
        <v>0</v>
      </c>
      <c r="R319" s="95">
        <v>0</v>
      </c>
      <c r="S319" s="97">
        <v>0</v>
      </c>
      <c r="T319" s="114">
        <v>1</v>
      </c>
      <c r="U319" s="97">
        <v>108310</v>
      </c>
      <c r="V319" s="114">
        <v>1</v>
      </c>
      <c r="W319" s="97">
        <f t="shared" si="44"/>
        <v>45800.4</v>
      </c>
      <c r="X319" s="47"/>
    </row>
    <row r="320" spans="1:24" s="1" customFormat="1" ht="36" customHeight="1" x14ac:dyDescent="0.3">
      <c r="A320" s="80">
        <v>90</v>
      </c>
      <c r="B320" s="5" t="s">
        <v>141</v>
      </c>
      <c r="C320" s="3">
        <f>SUM('Прил.1.1 -перечень МКД'!H328)</f>
        <v>3696</v>
      </c>
      <c r="D320" s="3">
        <f>SUM('Прил.1.1 -перечень МКД'!I328*3.9*31+'Прил.1.1 -перечень МКД'!I328*4.13*318)</f>
        <v>4940956.8</v>
      </c>
      <c r="E320" s="177">
        <f t="shared" si="56"/>
        <v>3825978.62</v>
      </c>
      <c r="F320" s="97">
        <v>968331.71</v>
      </c>
      <c r="G320" s="97">
        <v>0</v>
      </c>
      <c r="H320" s="97">
        <v>0</v>
      </c>
      <c r="I320" s="97">
        <v>0</v>
      </c>
      <c r="J320" s="114">
        <v>0</v>
      </c>
      <c r="K320" s="97">
        <v>0</v>
      </c>
      <c r="L320" s="79">
        <v>0</v>
      </c>
      <c r="M320" s="97">
        <v>0</v>
      </c>
      <c r="N320" s="95">
        <v>720</v>
      </c>
      <c r="O320" s="97">
        <v>650496</v>
      </c>
      <c r="P320" s="95">
        <v>1623</v>
      </c>
      <c r="Q320" s="97">
        <v>1700000</v>
      </c>
      <c r="R320" s="95">
        <v>0</v>
      </c>
      <c r="S320" s="97">
        <v>0</v>
      </c>
      <c r="T320" s="114">
        <v>3</v>
      </c>
      <c r="U320" s="97">
        <v>436128</v>
      </c>
      <c r="V320" s="114">
        <v>3</v>
      </c>
      <c r="W320" s="97">
        <f t="shared" si="44"/>
        <v>71022.91</v>
      </c>
      <c r="X320" s="47"/>
    </row>
    <row r="321" spans="1:24" s="1" customFormat="1" ht="36" customHeight="1" x14ac:dyDescent="0.3">
      <c r="A321" s="80">
        <v>91</v>
      </c>
      <c r="B321" s="181" t="s">
        <v>232</v>
      </c>
      <c r="C321" s="3">
        <f>SUM('Прил.1.1 -перечень МКД'!H329)</f>
        <v>4896.8999999999996</v>
      </c>
      <c r="D321" s="3">
        <f>SUM('Прил.1.1 -перечень МКД'!I329*3.9*31+'Прил.1.1 -перечень МКД'!I329*4.13*318)</f>
        <v>6426829.4400000004</v>
      </c>
      <c r="E321" s="177">
        <f t="shared" si="56"/>
        <v>6081477.4800000004</v>
      </c>
      <c r="F321" s="97">
        <v>0</v>
      </c>
      <c r="G321" s="97">
        <v>0</v>
      </c>
      <c r="H321" s="97">
        <v>0</v>
      </c>
      <c r="I321" s="97">
        <v>0</v>
      </c>
      <c r="J321" s="114">
        <v>0</v>
      </c>
      <c r="K321" s="97">
        <v>0</v>
      </c>
      <c r="L321" s="79">
        <v>0</v>
      </c>
      <c r="M321" s="97">
        <v>0</v>
      </c>
      <c r="N321" s="95">
        <v>0</v>
      </c>
      <c r="O321" s="97">
        <v>0</v>
      </c>
      <c r="P321" s="95">
        <v>0</v>
      </c>
      <c r="Q321" s="97">
        <v>0</v>
      </c>
      <c r="R321" s="95">
        <v>876</v>
      </c>
      <c r="S321" s="97">
        <v>5551339.2199999997</v>
      </c>
      <c r="T321" s="114">
        <v>1</v>
      </c>
      <c r="U321" s="97">
        <v>411339.6</v>
      </c>
      <c r="V321" s="114">
        <v>1</v>
      </c>
      <c r="W321" s="97">
        <f t="shared" si="44"/>
        <v>118798.66</v>
      </c>
      <c r="X321" s="47"/>
    </row>
    <row r="322" spans="1:24" s="1" customFormat="1" ht="36" customHeight="1" x14ac:dyDescent="0.3">
      <c r="A322" s="80">
        <v>92</v>
      </c>
      <c r="B322" s="5" t="s">
        <v>142</v>
      </c>
      <c r="C322" s="3">
        <f>SUM('Прил.1.1 -перечень МКД'!H330)</f>
        <v>4176.7</v>
      </c>
      <c r="D322" s="3">
        <f>SUM('Прил.1.1 -перечень МКД'!I330*3.9*31+'Прил.1.1 -перечень МКД'!I330*4.13*318)</f>
        <v>5325333.12</v>
      </c>
      <c r="E322" s="177">
        <f t="shared" si="56"/>
        <v>5038876.4400000004</v>
      </c>
      <c r="F322" s="97">
        <v>0</v>
      </c>
      <c r="G322" s="97">
        <v>2397135.62</v>
      </c>
      <c r="H322" s="97">
        <v>0</v>
      </c>
      <c r="I322" s="97">
        <v>0</v>
      </c>
      <c r="J322" s="114">
        <v>0</v>
      </c>
      <c r="K322" s="97">
        <v>0</v>
      </c>
      <c r="L322" s="79">
        <v>0</v>
      </c>
      <c r="M322" s="97">
        <v>0</v>
      </c>
      <c r="N322" s="95">
        <v>0</v>
      </c>
      <c r="O322" s="97">
        <v>0</v>
      </c>
      <c r="P322" s="95">
        <v>3274</v>
      </c>
      <c r="Q322" s="97">
        <v>2397135.62</v>
      </c>
      <c r="R322" s="95">
        <v>0</v>
      </c>
      <c r="S322" s="97">
        <v>0</v>
      </c>
      <c r="T322" s="114">
        <v>2</v>
      </c>
      <c r="U322" s="97">
        <v>142007.79999999999</v>
      </c>
      <c r="V322" s="114">
        <v>2</v>
      </c>
      <c r="W322" s="97">
        <f t="shared" si="44"/>
        <v>102597.4</v>
      </c>
      <c r="X322" s="47"/>
    </row>
    <row r="323" spans="1:24" s="1" customFormat="1" ht="36" customHeight="1" x14ac:dyDescent="0.3">
      <c r="A323" s="80">
        <v>93</v>
      </c>
      <c r="B323" s="5" t="s">
        <v>143</v>
      </c>
      <c r="C323" s="3">
        <f>SUM('Прил.1.1 -перечень МКД'!H331)</f>
        <v>5024</v>
      </c>
      <c r="D323" s="3">
        <f>SUM('Прил.1.1 -перечень МКД'!I331*3.9*31+'Прил.1.1 -перечень МКД'!I331*4.13*318)</f>
        <v>6475593.5999999996</v>
      </c>
      <c r="E323" s="177">
        <f t="shared" si="56"/>
        <v>6127079.4000000004</v>
      </c>
      <c r="F323" s="97">
        <v>0</v>
      </c>
      <c r="G323" s="97">
        <v>0</v>
      </c>
      <c r="H323" s="97">
        <v>0</v>
      </c>
      <c r="I323" s="97">
        <v>0</v>
      </c>
      <c r="J323" s="114">
        <v>0</v>
      </c>
      <c r="K323" s="97">
        <v>0</v>
      </c>
      <c r="L323" s="79">
        <v>2067</v>
      </c>
      <c r="M323" s="97">
        <v>5787201.29</v>
      </c>
      <c r="N323" s="95">
        <v>0</v>
      </c>
      <c r="O323" s="97">
        <v>0</v>
      </c>
      <c r="P323" s="95">
        <v>0</v>
      </c>
      <c r="Q323" s="97">
        <v>0</v>
      </c>
      <c r="R323" s="95">
        <v>0</v>
      </c>
      <c r="S323" s="97">
        <v>0</v>
      </c>
      <c r="T323" s="114">
        <v>1</v>
      </c>
      <c r="U323" s="97">
        <v>216032</v>
      </c>
      <c r="V323" s="114">
        <v>1</v>
      </c>
      <c r="W323" s="97">
        <f t="shared" si="44"/>
        <v>123846.11</v>
      </c>
      <c r="X323" s="47"/>
    </row>
    <row r="324" spans="1:24" s="1" customFormat="1" ht="36" customHeight="1" x14ac:dyDescent="0.3">
      <c r="A324" s="80">
        <v>94</v>
      </c>
      <c r="B324" s="61" t="s">
        <v>265</v>
      </c>
      <c r="C324" s="3">
        <f>SUM('Прил.1.1 -перечень МКД'!H332)</f>
        <v>4942.2</v>
      </c>
      <c r="D324" s="3">
        <f>SUM('Прил.1.1 -перечень МКД'!I332*3.9*31+'Прил.1.1 -перечень МКД'!I332*4.13*318)</f>
        <v>6548739.8399999999</v>
      </c>
      <c r="E324" s="177">
        <f t="shared" si="56"/>
        <v>6197382.3600000003</v>
      </c>
      <c r="F324" s="177">
        <v>0</v>
      </c>
      <c r="G324" s="177">
        <v>0</v>
      </c>
      <c r="H324" s="177">
        <v>0</v>
      </c>
      <c r="I324" s="177">
        <v>0</v>
      </c>
      <c r="J324" s="179">
        <v>0</v>
      </c>
      <c r="K324" s="97">
        <v>0</v>
      </c>
      <c r="L324" s="79">
        <v>0</v>
      </c>
      <c r="M324" s="97">
        <v>0</v>
      </c>
      <c r="N324" s="178">
        <v>0</v>
      </c>
      <c r="O324" s="97">
        <v>0</v>
      </c>
      <c r="P324" s="95">
        <v>3140</v>
      </c>
      <c r="Q324" s="97">
        <v>5903022.8700000001</v>
      </c>
      <c r="R324" s="95">
        <v>0</v>
      </c>
      <c r="S324" s="97">
        <v>0</v>
      </c>
      <c r="T324" s="114">
        <v>1</v>
      </c>
      <c r="U324" s="97">
        <v>168034.8</v>
      </c>
      <c r="V324" s="179">
        <v>1</v>
      </c>
      <c r="W324" s="97">
        <f t="shared" si="44"/>
        <v>126324.69</v>
      </c>
      <c r="X324" s="47" t="e">
        <f t="shared" si="57"/>
        <v>#DIV/0!</v>
      </c>
    </row>
    <row r="325" spans="1:24" s="1" customFormat="1" ht="36" customHeight="1" x14ac:dyDescent="0.3">
      <c r="A325" s="80">
        <v>95</v>
      </c>
      <c r="B325" s="5" t="s">
        <v>145</v>
      </c>
      <c r="C325" s="3">
        <f>SUM('Прил.1.1 -перечень МКД'!H333)</f>
        <v>2337.9</v>
      </c>
      <c r="D325" s="3">
        <f>SUM('Прил.1.1 -перечень МКД'!I333*3.9*31+'Прил.1.1 -перечень МКД'!I333*4.13*318)</f>
        <v>3009035.52</v>
      </c>
      <c r="E325" s="177">
        <f t="shared" si="56"/>
        <v>2739814.67</v>
      </c>
      <c r="F325" s="97">
        <v>0</v>
      </c>
      <c r="G325" s="97">
        <v>2565676.2999999998</v>
      </c>
      <c r="H325" s="97">
        <v>0</v>
      </c>
      <c r="I325" s="97">
        <v>0</v>
      </c>
      <c r="J325" s="114">
        <v>0</v>
      </c>
      <c r="K325" s="97">
        <v>0</v>
      </c>
      <c r="L325" s="79">
        <v>0</v>
      </c>
      <c r="M325" s="97">
        <v>0</v>
      </c>
      <c r="N325" s="95">
        <v>0</v>
      </c>
      <c r="O325" s="97">
        <v>0</v>
      </c>
      <c r="P325" s="95">
        <v>0</v>
      </c>
      <c r="Q325" s="97">
        <v>0</v>
      </c>
      <c r="R325" s="95">
        <v>0</v>
      </c>
      <c r="S325" s="97">
        <v>0</v>
      </c>
      <c r="T325" s="114">
        <v>1</v>
      </c>
      <c r="U325" s="97">
        <v>119232.9</v>
      </c>
      <c r="V325" s="114">
        <v>1</v>
      </c>
      <c r="W325" s="97">
        <f t="shared" si="44"/>
        <v>54905.47</v>
      </c>
      <c r="X325" s="47"/>
    </row>
    <row r="326" spans="1:24" s="1" customFormat="1" ht="36" customHeight="1" x14ac:dyDescent="0.3">
      <c r="A326" s="80">
        <v>96</v>
      </c>
      <c r="B326" s="7" t="s">
        <v>233</v>
      </c>
      <c r="C326" s="3">
        <f>SUM('Прил.1.1 -перечень МКД'!H334)</f>
        <v>2357.6999999999998</v>
      </c>
      <c r="D326" s="3">
        <f>SUM('Прил.1.1 -перечень МКД'!I334*3.9*31+'Прил.1.1 -перечень МКД'!I334*4.13*318)</f>
        <v>3060668.16</v>
      </c>
      <c r="E326" s="177">
        <f t="shared" si="56"/>
        <v>2896536.24</v>
      </c>
      <c r="F326" s="97">
        <v>0</v>
      </c>
      <c r="G326" s="97">
        <v>0</v>
      </c>
      <c r="H326" s="97">
        <v>0</v>
      </c>
      <c r="I326" s="97">
        <v>0</v>
      </c>
      <c r="J326" s="114">
        <v>0</v>
      </c>
      <c r="K326" s="97">
        <v>0</v>
      </c>
      <c r="L326" s="79">
        <v>0</v>
      </c>
      <c r="M326" s="97">
        <v>0</v>
      </c>
      <c r="N326" s="95">
        <v>0</v>
      </c>
      <c r="O326" s="97">
        <v>0</v>
      </c>
      <c r="P326" s="95">
        <v>1752</v>
      </c>
      <c r="Q326" s="97">
        <v>2757366.79</v>
      </c>
      <c r="R326" s="95">
        <v>0</v>
      </c>
      <c r="S326" s="97">
        <v>0</v>
      </c>
      <c r="T326" s="114">
        <v>1</v>
      </c>
      <c r="U326" s="97">
        <v>80161.8</v>
      </c>
      <c r="V326" s="114">
        <v>1</v>
      </c>
      <c r="W326" s="97">
        <f t="shared" si="44"/>
        <v>59007.65</v>
      </c>
      <c r="X326" s="47"/>
    </row>
    <row r="327" spans="1:24" s="1" customFormat="1" ht="36" customHeight="1" x14ac:dyDescent="0.3">
      <c r="A327" s="80">
        <v>97</v>
      </c>
      <c r="B327" s="7" t="s">
        <v>234</v>
      </c>
      <c r="C327" s="3">
        <f>SUM('Прил.1.1 -перечень МКД'!H335)</f>
        <v>2245.1</v>
      </c>
      <c r="D327" s="3">
        <f>SUM('Прил.1.1 -перечень МКД'!I335*3.9*31+'Прил.1.1 -перечень МКД'!I335*4.13*318)</f>
        <v>2882822.4</v>
      </c>
      <c r="E327" s="177">
        <f t="shared" si="56"/>
        <v>1206469.5900000001</v>
      </c>
      <c r="F327" s="97">
        <f>C327*485</f>
        <v>1088873.5</v>
      </c>
      <c r="G327" s="97">
        <v>0</v>
      </c>
      <c r="H327" s="97">
        <v>0</v>
      </c>
      <c r="I327" s="97">
        <v>0</v>
      </c>
      <c r="J327" s="114">
        <v>0</v>
      </c>
      <c r="K327" s="97">
        <v>0</v>
      </c>
      <c r="L327" s="79">
        <v>0</v>
      </c>
      <c r="M327" s="97">
        <v>0</v>
      </c>
      <c r="N327" s="95">
        <v>0</v>
      </c>
      <c r="O327" s="97">
        <v>0</v>
      </c>
      <c r="P327" s="95">
        <v>0</v>
      </c>
      <c r="Q327" s="97">
        <v>0</v>
      </c>
      <c r="R327" s="95">
        <v>0</v>
      </c>
      <c r="S327" s="97">
        <v>0</v>
      </c>
      <c r="T327" s="114">
        <v>1</v>
      </c>
      <c r="U327" s="97">
        <f>C327*42</f>
        <v>94294.2</v>
      </c>
      <c r="V327" s="114">
        <v>1</v>
      </c>
      <c r="W327" s="97">
        <f t="shared" si="44"/>
        <v>23301.89</v>
      </c>
      <c r="X327" s="47"/>
    </row>
    <row r="328" spans="1:24" s="1" customFormat="1" ht="36" customHeight="1" x14ac:dyDescent="0.3">
      <c r="A328" s="80">
        <v>98</v>
      </c>
      <c r="B328" s="61" t="s">
        <v>266</v>
      </c>
      <c r="C328" s="3">
        <f>SUM('Прил.1.1 -перечень МКД'!H336)</f>
        <v>767.2</v>
      </c>
      <c r="D328" s="3">
        <f>SUM('Прил.1.1 -перечень МКД'!I336*3.9*31+'Прил.1.1 -перечень МКД'!I336*4.13*318)</f>
        <v>973848.96</v>
      </c>
      <c r="E328" s="177">
        <f t="shared" si="56"/>
        <v>898756.23</v>
      </c>
      <c r="F328" s="177">
        <v>0</v>
      </c>
      <c r="G328" s="177">
        <v>841618.4</v>
      </c>
      <c r="H328" s="177">
        <v>0</v>
      </c>
      <c r="I328" s="177">
        <v>0</v>
      </c>
      <c r="J328" s="179">
        <v>0</v>
      </c>
      <c r="K328" s="97">
        <v>0</v>
      </c>
      <c r="L328" s="79">
        <v>0</v>
      </c>
      <c r="M328" s="97">
        <v>0</v>
      </c>
      <c r="N328" s="178">
        <v>0</v>
      </c>
      <c r="O328" s="97">
        <v>0</v>
      </c>
      <c r="P328" s="95">
        <v>0</v>
      </c>
      <c r="Q328" s="97">
        <v>0</v>
      </c>
      <c r="R328" s="95">
        <v>0</v>
      </c>
      <c r="S328" s="97">
        <v>0</v>
      </c>
      <c r="T328" s="114">
        <v>1</v>
      </c>
      <c r="U328" s="177">
        <v>39127.199999999997</v>
      </c>
      <c r="V328" s="179">
        <v>1</v>
      </c>
      <c r="W328" s="97">
        <f t="shared" si="44"/>
        <v>18010.63</v>
      </c>
      <c r="X328" s="47" t="e">
        <f t="shared" si="57"/>
        <v>#DIV/0!</v>
      </c>
    </row>
    <row r="329" spans="1:24" s="1" customFormat="1" ht="36" customHeight="1" x14ac:dyDescent="0.3">
      <c r="A329" s="80">
        <v>99</v>
      </c>
      <c r="B329" s="61" t="s">
        <v>446</v>
      </c>
      <c r="C329" s="3">
        <f>SUM('Прил.1.1 -перечень МКД'!H337)</f>
        <v>2993.6</v>
      </c>
      <c r="D329" s="3">
        <f>SUM('Прил.1.1 -перечень МКД'!I337*3.9*31+'Прил.1.1 -перечень МКД'!I337*4.13*318)</f>
        <v>3893101.06</v>
      </c>
      <c r="E329" s="177">
        <f t="shared" si="56"/>
        <v>2773356.15</v>
      </c>
      <c r="F329" s="177">
        <v>0</v>
      </c>
      <c r="G329" s="177">
        <v>0</v>
      </c>
      <c r="H329" s="177">
        <v>0</v>
      </c>
      <c r="I329" s="177">
        <v>0</v>
      </c>
      <c r="J329" s="179">
        <v>0</v>
      </c>
      <c r="K329" s="97">
        <v>0</v>
      </c>
      <c r="L329" s="81">
        <v>878</v>
      </c>
      <c r="M329" s="87">
        <f>L329*2949</f>
        <v>2589222</v>
      </c>
      <c r="N329" s="88">
        <v>0</v>
      </c>
      <c r="O329" s="97">
        <v>0</v>
      </c>
      <c r="P329" s="81">
        <v>0</v>
      </c>
      <c r="Q329" s="87">
        <v>0</v>
      </c>
      <c r="R329" s="81">
        <v>0</v>
      </c>
      <c r="S329" s="87">
        <f>R329*1554</f>
        <v>0</v>
      </c>
      <c r="T329" s="96">
        <v>1</v>
      </c>
      <c r="U329" s="85">
        <f>43*C329</f>
        <v>128724.8</v>
      </c>
      <c r="V329" s="86">
        <v>1</v>
      </c>
      <c r="W329" s="82">
        <f t="shared" ref="W329:W371" si="58">(F329+G329+H329+I329+K329+M329+O329+Q329+S329)*0.0214</f>
        <v>55409.35</v>
      </c>
      <c r="X329" s="47"/>
    </row>
    <row r="330" spans="1:24" s="1" customFormat="1" ht="36" customHeight="1" x14ac:dyDescent="0.3">
      <c r="A330" s="80">
        <v>100</v>
      </c>
      <c r="B330" s="60" t="s">
        <v>405</v>
      </c>
      <c r="C330" s="3">
        <f>SUM('Прил.1.1 -перечень МКД'!H338)</f>
        <v>2792.6</v>
      </c>
      <c r="D330" s="3">
        <f>SUM('Прил.1.1 -перечень МКД'!I338*3.9*31+'Прил.1.1 -перечень МКД'!I338*4.13*318)</f>
        <v>4005258.62</v>
      </c>
      <c r="E330" s="177">
        <f t="shared" si="56"/>
        <v>4644767.47</v>
      </c>
      <c r="F330" s="139">
        <v>0</v>
      </c>
      <c r="G330" s="139">
        <v>0</v>
      </c>
      <c r="H330" s="139">
        <v>0</v>
      </c>
      <c r="I330" s="139">
        <v>0</v>
      </c>
      <c r="J330" s="145">
        <v>0</v>
      </c>
      <c r="K330" s="122">
        <v>0</v>
      </c>
      <c r="L330" s="151">
        <v>1047.8</v>
      </c>
      <c r="M330" s="122">
        <f>L330*4340</f>
        <v>4547452</v>
      </c>
      <c r="N330" s="152">
        <v>0</v>
      </c>
      <c r="O330" s="122">
        <v>0</v>
      </c>
      <c r="P330" s="151">
        <v>0</v>
      </c>
      <c r="Q330" s="122">
        <v>0</v>
      </c>
      <c r="R330" s="151">
        <v>0</v>
      </c>
      <c r="S330" s="122">
        <v>0</v>
      </c>
      <c r="T330" s="142">
        <v>0</v>
      </c>
      <c r="U330" s="139">
        <v>0</v>
      </c>
      <c r="V330" s="145">
        <v>1</v>
      </c>
      <c r="W330" s="122">
        <f>(F330+G330+H330+I330+K330+M330+O330+Q330+S330)*0.0214</f>
        <v>97315.47</v>
      </c>
      <c r="X330" s="47"/>
    </row>
    <row r="331" spans="1:24" s="1" customFormat="1" ht="36" customHeight="1" x14ac:dyDescent="0.3">
      <c r="A331" s="80">
        <v>101</v>
      </c>
      <c r="B331" s="61" t="s">
        <v>423</v>
      </c>
      <c r="C331" s="3">
        <f>SUM('Прил.1.1 -перечень МКД'!H339)</f>
        <v>4867.3999999999996</v>
      </c>
      <c r="D331" s="3">
        <f>SUM('Прил.1.1 -перечень МКД'!I339*3.9*31+'Прил.1.1 -перечень МКД'!I339*4.13*318)</f>
        <v>6324854.9800000004</v>
      </c>
      <c r="E331" s="177">
        <f t="shared" si="56"/>
        <v>3944312.86</v>
      </c>
      <c r="F331" s="85">
        <v>0</v>
      </c>
      <c r="G331" s="85">
        <v>0</v>
      </c>
      <c r="H331" s="85">
        <v>0</v>
      </c>
      <c r="I331" s="85">
        <v>0</v>
      </c>
      <c r="J331" s="86">
        <v>0</v>
      </c>
      <c r="K331" s="87">
        <v>0</v>
      </c>
      <c r="L331" s="81">
        <v>1240</v>
      </c>
      <c r="M331" s="87">
        <v>3656760</v>
      </c>
      <c r="N331" s="88">
        <v>0</v>
      </c>
      <c r="O331" s="97">
        <v>0</v>
      </c>
      <c r="P331" s="81">
        <v>0</v>
      </c>
      <c r="Q331" s="87">
        <v>0</v>
      </c>
      <c r="R331" s="81">
        <v>0</v>
      </c>
      <c r="S331" s="87">
        <f>R331*1554</f>
        <v>0</v>
      </c>
      <c r="T331" s="96">
        <v>1</v>
      </c>
      <c r="U331" s="85">
        <f>43*C331</f>
        <v>209298.2</v>
      </c>
      <c r="V331" s="86">
        <v>1</v>
      </c>
      <c r="W331" s="82">
        <f t="shared" si="58"/>
        <v>78254.66</v>
      </c>
      <c r="X331" s="47" t="e">
        <f t="shared" si="57"/>
        <v>#DIV/0!</v>
      </c>
    </row>
    <row r="332" spans="1:24" s="1" customFormat="1" ht="36" customHeight="1" x14ac:dyDescent="0.3">
      <c r="A332" s="80">
        <v>102</v>
      </c>
      <c r="B332" s="61" t="s">
        <v>434</v>
      </c>
      <c r="C332" s="3">
        <f>SUM('Прил.1.1 -перечень МКД'!H340)</f>
        <v>4415.5</v>
      </c>
      <c r="D332" s="3">
        <f>SUM('Прил.1.1 -перечень МКД'!I340*3.9*31+'Прил.1.1 -перечень МКД'!I340*4.13*318)</f>
        <v>3915905.47</v>
      </c>
      <c r="E332" s="177">
        <f t="shared" si="56"/>
        <v>2418826.86</v>
      </c>
      <c r="F332" s="85">
        <v>0</v>
      </c>
      <c r="G332" s="85">
        <v>0</v>
      </c>
      <c r="H332" s="85">
        <v>0</v>
      </c>
      <c r="I332" s="85">
        <v>0</v>
      </c>
      <c r="J332" s="86">
        <v>0</v>
      </c>
      <c r="K332" s="87">
        <v>0</v>
      </c>
      <c r="L332" s="81">
        <v>740</v>
      </c>
      <c r="M332" s="87">
        <f>L332*2949</f>
        <v>2182260</v>
      </c>
      <c r="N332" s="88">
        <v>0</v>
      </c>
      <c r="O332" s="97">
        <v>0</v>
      </c>
      <c r="P332" s="81">
        <v>0</v>
      </c>
      <c r="Q332" s="87">
        <v>0</v>
      </c>
      <c r="R332" s="81">
        <v>0</v>
      </c>
      <c r="S332" s="87">
        <f>R332*1554</f>
        <v>0</v>
      </c>
      <c r="T332" s="96">
        <v>1</v>
      </c>
      <c r="U332" s="85">
        <f>43*C332</f>
        <v>189866.5</v>
      </c>
      <c r="V332" s="86">
        <v>1</v>
      </c>
      <c r="W332" s="82">
        <f t="shared" si="58"/>
        <v>46700.36</v>
      </c>
      <c r="X332" s="47" t="e">
        <f t="shared" si="57"/>
        <v>#DIV/0!</v>
      </c>
    </row>
    <row r="333" spans="1:24" s="1" customFormat="1" ht="36" customHeight="1" x14ac:dyDescent="0.3">
      <c r="A333" s="80">
        <v>103</v>
      </c>
      <c r="B333" s="61" t="s">
        <v>429</v>
      </c>
      <c r="C333" s="3">
        <f>SUM('Прил.1.1 -перечень МКД'!H341)</f>
        <v>12161.3</v>
      </c>
      <c r="D333" s="3">
        <f>SUM('Прил.1.1 -перечень МКД'!I341*3.9*31+'Прил.1.1 -перечень МКД'!I341*4.13*318)</f>
        <v>11234129.41</v>
      </c>
      <c r="E333" s="177">
        <f t="shared" si="56"/>
        <v>5102451.4400000004</v>
      </c>
      <c r="F333" s="85">
        <v>0</v>
      </c>
      <c r="G333" s="85">
        <v>0</v>
      </c>
      <c r="H333" s="85">
        <v>0</v>
      </c>
      <c r="I333" s="85">
        <v>0</v>
      </c>
      <c r="J333" s="86">
        <v>0</v>
      </c>
      <c r="K333" s="87">
        <v>0</v>
      </c>
      <c r="L333" s="81">
        <v>1033.0999999999999</v>
      </c>
      <c r="M333" s="87">
        <v>4483567.2</v>
      </c>
      <c r="N333" s="88">
        <v>0</v>
      </c>
      <c r="O333" s="97">
        <v>0</v>
      </c>
      <c r="P333" s="81">
        <v>0</v>
      </c>
      <c r="Q333" s="87">
        <v>0</v>
      </c>
      <c r="R333" s="81">
        <v>0</v>
      </c>
      <c r="S333" s="87">
        <f>R333*1554</f>
        <v>0</v>
      </c>
      <c r="T333" s="96">
        <v>1</v>
      </c>
      <c r="U333" s="85">
        <f>43*C333</f>
        <v>522935.9</v>
      </c>
      <c r="V333" s="86">
        <v>1</v>
      </c>
      <c r="W333" s="82">
        <f t="shared" si="58"/>
        <v>95948.34</v>
      </c>
      <c r="X333" s="47" t="e">
        <f t="shared" si="57"/>
        <v>#DIV/0!</v>
      </c>
    </row>
    <row r="334" spans="1:24" s="1" customFormat="1" ht="36" customHeight="1" x14ac:dyDescent="0.3">
      <c r="A334" s="80">
        <v>104</v>
      </c>
      <c r="B334" s="61" t="s">
        <v>432</v>
      </c>
      <c r="C334" s="3">
        <f>SUM('Прил.1.1 -перечень МКД'!H342)</f>
        <v>3560.2</v>
      </c>
      <c r="D334" s="3">
        <f>SUM('Прил.1.1 -перечень МКД'!I342*3.9*31+'Прил.1.1 -перечень МКД'!I342*4.13*318)</f>
        <v>4687383.17</v>
      </c>
      <c r="E334" s="177">
        <f t="shared" si="56"/>
        <v>3330863.17</v>
      </c>
      <c r="F334" s="85">
        <v>0</v>
      </c>
      <c r="G334" s="85">
        <v>0</v>
      </c>
      <c r="H334" s="85">
        <v>0</v>
      </c>
      <c r="I334" s="85">
        <v>0</v>
      </c>
      <c r="J334" s="86">
        <v>0</v>
      </c>
      <c r="K334" s="87">
        <v>0</v>
      </c>
      <c r="L334" s="81">
        <v>1055</v>
      </c>
      <c r="M334" s="87">
        <f>L334*2949</f>
        <v>3111195</v>
      </c>
      <c r="N334" s="88">
        <v>0</v>
      </c>
      <c r="O334" s="97">
        <v>0</v>
      </c>
      <c r="P334" s="81">
        <v>0</v>
      </c>
      <c r="Q334" s="87">
        <v>0</v>
      </c>
      <c r="R334" s="81">
        <v>0</v>
      </c>
      <c r="S334" s="87">
        <f>R334*1554</f>
        <v>0</v>
      </c>
      <c r="T334" s="96">
        <v>1</v>
      </c>
      <c r="U334" s="85">
        <f>43*C334</f>
        <v>153088.6</v>
      </c>
      <c r="V334" s="86">
        <v>1</v>
      </c>
      <c r="W334" s="82">
        <f t="shared" si="58"/>
        <v>66579.570000000007</v>
      </c>
      <c r="X334" s="47" t="e">
        <f t="shared" si="57"/>
        <v>#DIV/0!</v>
      </c>
    </row>
    <row r="335" spans="1:24" s="1" customFormat="1" ht="36" customHeight="1" x14ac:dyDescent="0.3">
      <c r="A335" s="80">
        <v>105</v>
      </c>
      <c r="B335" s="61" t="s">
        <v>267</v>
      </c>
      <c r="C335" s="3">
        <f>SUM('Прил.1.1 -перечень МКД'!H343)</f>
        <v>837.7</v>
      </c>
      <c r="D335" s="3">
        <f>SUM('Прил.1.1 -перечень МКД'!I343*3.9*31+'Прил.1.1 -перечень МКД'!I343*4.13*318)</f>
        <v>1032652.8</v>
      </c>
      <c r="E335" s="177">
        <f t="shared" si="56"/>
        <v>976790.42</v>
      </c>
      <c r="F335" s="177">
        <v>0</v>
      </c>
      <c r="G335" s="177">
        <v>914496.97</v>
      </c>
      <c r="H335" s="177">
        <v>0</v>
      </c>
      <c r="I335" s="177">
        <v>0</v>
      </c>
      <c r="J335" s="179">
        <v>0</v>
      </c>
      <c r="K335" s="97">
        <v>0</v>
      </c>
      <c r="L335" s="79">
        <v>0</v>
      </c>
      <c r="M335" s="97">
        <v>0</v>
      </c>
      <c r="N335" s="178">
        <v>0</v>
      </c>
      <c r="O335" s="97">
        <v>0</v>
      </c>
      <c r="P335" s="95">
        <v>0</v>
      </c>
      <c r="Q335" s="97">
        <v>0</v>
      </c>
      <c r="R335" s="95">
        <v>0</v>
      </c>
      <c r="S335" s="97">
        <v>0</v>
      </c>
      <c r="T335" s="114">
        <v>1</v>
      </c>
      <c r="U335" s="177">
        <v>42723.21</v>
      </c>
      <c r="V335" s="179">
        <v>1</v>
      </c>
      <c r="W335" s="97">
        <f t="shared" si="58"/>
        <v>19570.240000000002</v>
      </c>
      <c r="X335" s="47" t="e">
        <f t="shared" si="57"/>
        <v>#DIV/0!</v>
      </c>
    </row>
    <row r="336" spans="1:24" s="1" customFormat="1" ht="36" customHeight="1" x14ac:dyDescent="0.3">
      <c r="A336" s="80">
        <v>106</v>
      </c>
      <c r="B336" s="135" t="s">
        <v>406</v>
      </c>
      <c r="C336" s="3">
        <f>SUM('Прил.1.1 -перечень МКД'!H344)</f>
        <v>1393.7</v>
      </c>
      <c r="D336" s="3">
        <f>SUM('Прил.1.1 -перечень МКД'!I344*3.9*31+'Прил.1.1 -перечень МКД'!I344*4.13*318)</f>
        <v>1998900.29</v>
      </c>
      <c r="E336" s="177">
        <f t="shared" si="56"/>
        <v>3934979.88</v>
      </c>
      <c r="F336" s="139">
        <v>0</v>
      </c>
      <c r="G336" s="139">
        <v>0</v>
      </c>
      <c r="H336" s="139">
        <v>0</v>
      </c>
      <c r="I336" s="139">
        <v>0</v>
      </c>
      <c r="J336" s="145">
        <v>0</v>
      </c>
      <c r="K336" s="122">
        <v>0</v>
      </c>
      <c r="L336" s="151">
        <v>1288</v>
      </c>
      <c r="M336" s="122">
        <f>L336*2949</f>
        <v>3798312</v>
      </c>
      <c r="N336" s="152">
        <v>0</v>
      </c>
      <c r="O336" s="122">
        <v>0</v>
      </c>
      <c r="P336" s="151">
        <v>0</v>
      </c>
      <c r="Q336" s="122">
        <v>0</v>
      </c>
      <c r="R336" s="151">
        <v>0</v>
      </c>
      <c r="S336" s="122">
        <v>0</v>
      </c>
      <c r="T336" s="142">
        <v>1</v>
      </c>
      <c r="U336" s="139">
        <f>L336*43</f>
        <v>55384</v>
      </c>
      <c r="V336" s="145">
        <v>2</v>
      </c>
      <c r="W336" s="122">
        <f>(F336+G336+H336+I336+K336+M336+O336+Q336+S336)*0.0214</f>
        <v>81283.88</v>
      </c>
      <c r="X336" s="46"/>
    </row>
    <row r="337" spans="1:51" s="1" customFormat="1" ht="36" customHeight="1" x14ac:dyDescent="0.3">
      <c r="A337" s="80">
        <v>107</v>
      </c>
      <c r="B337" s="61" t="s">
        <v>268</v>
      </c>
      <c r="C337" s="3">
        <f>SUM('Прил.1.1 -перечень МКД'!H345)</f>
        <v>821.5</v>
      </c>
      <c r="D337" s="3">
        <f>SUM('Прил.1.1 -перечень МКД'!I345*3.9*31+'Прил.1.1 -перечень МКД'!I345*4.13*318)</f>
        <v>1032652.8</v>
      </c>
      <c r="E337" s="177">
        <f t="shared" si="56"/>
        <v>1787728.22</v>
      </c>
      <c r="F337" s="177">
        <v>0</v>
      </c>
      <c r="G337" s="177">
        <v>0</v>
      </c>
      <c r="H337" s="177">
        <v>0</v>
      </c>
      <c r="I337" s="177">
        <v>0</v>
      </c>
      <c r="J337" s="179">
        <v>0</v>
      </c>
      <c r="K337" s="97">
        <v>0</v>
      </c>
      <c r="L337" s="79">
        <v>702</v>
      </c>
      <c r="M337" s="97">
        <v>1715688</v>
      </c>
      <c r="N337" s="178">
        <v>0</v>
      </c>
      <c r="O337" s="97">
        <v>0</v>
      </c>
      <c r="P337" s="95">
        <v>0</v>
      </c>
      <c r="Q337" s="97">
        <v>0</v>
      </c>
      <c r="R337" s="95">
        <v>0</v>
      </c>
      <c r="S337" s="97">
        <v>0</v>
      </c>
      <c r="T337" s="114">
        <v>1</v>
      </c>
      <c r="U337" s="177">
        <v>35324.5</v>
      </c>
      <c r="V337" s="179">
        <v>1</v>
      </c>
      <c r="W337" s="97">
        <f t="shared" si="58"/>
        <v>36715.72</v>
      </c>
      <c r="X337" s="47" t="e">
        <f t="shared" si="57"/>
        <v>#DIV/0!</v>
      </c>
    </row>
    <row r="338" spans="1:51" s="1" customFormat="1" ht="36" customHeight="1" x14ac:dyDescent="0.3">
      <c r="A338" s="80">
        <v>108</v>
      </c>
      <c r="B338" s="61" t="s">
        <v>269</v>
      </c>
      <c r="C338" s="3">
        <f>SUM('Прил.1.1 -перечень МКД'!H346)</f>
        <v>1035.9000000000001</v>
      </c>
      <c r="D338" s="3">
        <f>SUM('Прил.1.1 -перечень МКД'!I346*3.9*31+'Прил.1.1 -перечень МКД'!I346*4.13*318)</f>
        <v>1009704.96</v>
      </c>
      <c r="E338" s="177">
        <f t="shared" si="56"/>
        <v>1213531.78</v>
      </c>
      <c r="F338" s="177">
        <v>0</v>
      </c>
      <c r="G338" s="177">
        <f>C338*1097</f>
        <v>1136382.3</v>
      </c>
      <c r="H338" s="177">
        <v>0</v>
      </c>
      <c r="I338" s="177">
        <v>0</v>
      </c>
      <c r="J338" s="179">
        <v>0</v>
      </c>
      <c r="K338" s="97">
        <v>0</v>
      </c>
      <c r="L338" s="79">
        <v>0</v>
      </c>
      <c r="M338" s="97">
        <v>0</v>
      </c>
      <c r="N338" s="178">
        <v>0</v>
      </c>
      <c r="O338" s="97">
        <v>0</v>
      </c>
      <c r="P338" s="95">
        <v>0</v>
      </c>
      <c r="Q338" s="97">
        <v>0</v>
      </c>
      <c r="R338" s="95">
        <v>0</v>
      </c>
      <c r="S338" s="97">
        <v>0</v>
      </c>
      <c r="T338" s="114">
        <v>1</v>
      </c>
      <c r="U338" s="177">
        <v>52830.9</v>
      </c>
      <c r="V338" s="179">
        <v>1</v>
      </c>
      <c r="W338" s="97">
        <f t="shared" si="58"/>
        <v>24318.58</v>
      </c>
      <c r="X338" s="47"/>
    </row>
    <row r="339" spans="1:51" s="1" customFormat="1" ht="36" customHeight="1" x14ac:dyDescent="0.3">
      <c r="A339" s="80">
        <v>109</v>
      </c>
      <c r="B339" s="61" t="s">
        <v>270</v>
      </c>
      <c r="C339" s="3">
        <f>SUM('Прил.1.1 -перечень МКД'!H347)</f>
        <v>811.6</v>
      </c>
      <c r="D339" s="3">
        <f>SUM('Прил.1.1 -перечень МКД'!I347*3.9*31+'Прил.1.1 -перечень МКД'!I347*4.13*318)</f>
        <v>1029784.32</v>
      </c>
      <c r="E339" s="177">
        <f t="shared" si="56"/>
        <v>950769.76</v>
      </c>
      <c r="F339" s="177">
        <v>0</v>
      </c>
      <c r="G339" s="177">
        <v>890325.2</v>
      </c>
      <c r="H339" s="177">
        <v>0</v>
      </c>
      <c r="I339" s="177">
        <v>0</v>
      </c>
      <c r="J339" s="179">
        <v>0</v>
      </c>
      <c r="K339" s="97">
        <v>0</v>
      </c>
      <c r="L339" s="79">
        <v>0</v>
      </c>
      <c r="M339" s="97">
        <v>0</v>
      </c>
      <c r="N339" s="178">
        <v>0</v>
      </c>
      <c r="O339" s="97">
        <v>0</v>
      </c>
      <c r="P339" s="95">
        <v>0</v>
      </c>
      <c r="Q339" s="97">
        <v>0</v>
      </c>
      <c r="R339" s="95">
        <v>0</v>
      </c>
      <c r="S339" s="97">
        <v>0</v>
      </c>
      <c r="T339" s="114">
        <v>1</v>
      </c>
      <c r="U339" s="177">
        <v>41391.599999999999</v>
      </c>
      <c r="V339" s="179">
        <v>1</v>
      </c>
      <c r="W339" s="97">
        <f t="shared" si="58"/>
        <v>19052.96</v>
      </c>
      <c r="X339" s="47"/>
    </row>
    <row r="340" spans="1:51" s="1" customFormat="1" ht="36" customHeight="1" x14ac:dyDescent="0.3">
      <c r="A340" s="80">
        <v>110</v>
      </c>
      <c r="B340" s="61" t="s">
        <v>271</v>
      </c>
      <c r="C340" s="3">
        <f>SUM('Прил.1.1 -перечень МКД'!H348)</f>
        <v>537.20000000000005</v>
      </c>
      <c r="D340" s="3">
        <f>SUM('Прил.1.1 -перечень МКД'!I348*3.9*31+'Прил.1.1 -перечень МКД'!I348*4.13*318)</f>
        <v>702777.6</v>
      </c>
      <c r="E340" s="177">
        <f t="shared" si="56"/>
        <v>1308694.92</v>
      </c>
      <c r="F340" s="177">
        <v>0</v>
      </c>
      <c r="G340" s="177">
        <v>0</v>
      </c>
      <c r="H340" s="177">
        <v>0</v>
      </c>
      <c r="I340" s="177">
        <v>0</v>
      </c>
      <c r="J340" s="179">
        <v>0</v>
      </c>
      <c r="K340" s="97">
        <v>0</v>
      </c>
      <c r="L340" s="79">
        <v>515</v>
      </c>
      <c r="M340" s="97">
        <v>1258660</v>
      </c>
      <c r="N340" s="178">
        <v>0</v>
      </c>
      <c r="O340" s="97">
        <v>0</v>
      </c>
      <c r="P340" s="95">
        <v>0</v>
      </c>
      <c r="Q340" s="97">
        <v>0</v>
      </c>
      <c r="R340" s="95">
        <v>0</v>
      </c>
      <c r="S340" s="97">
        <v>0</v>
      </c>
      <c r="T340" s="114">
        <v>1</v>
      </c>
      <c r="U340" s="177">
        <v>23099.599999999999</v>
      </c>
      <c r="V340" s="179">
        <v>1</v>
      </c>
      <c r="W340" s="97">
        <f t="shared" si="58"/>
        <v>26935.32</v>
      </c>
      <c r="X340" s="47"/>
    </row>
    <row r="341" spans="1:51" s="1" customFormat="1" ht="36" customHeight="1" x14ac:dyDescent="0.3">
      <c r="A341" s="80">
        <v>111</v>
      </c>
      <c r="B341" s="5" t="s">
        <v>153</v>
      </c>
      <c r="C341" s="3">
        <f>SUM('Прил.1.1 -перечень МКД'!H349)</f>
        <v>6959.9</v>
      </c>
      <c r="D341" s="3">
        <f>SUM('Прил.1.1 -перечень МКД'!I349*3.9*31+'Прил.1.1 -перечень МКД'!I349*4.13*318)</f>
        <v>8553807.3599999994</v>
      </c>
      <c r="E341" s="177">
        <f t="shared" si="56"/>
        <v>6713990.0700000003</v>
      </c>
      <c r="F341" s="97">
        <v>0</v>
      </c>
      <c r="G341" s="97">
        <v>0</v>
      </c>
      <c r="H341" s="97">
        <v>0</v>
      </c>
      <c r="I341" s="97">
        <v>0</v>
      </c>
      <c r="J341" s="114">
        <v>0</v>
      </c>
      <c r="K341" s="97">
        <v>0</v>
      </c>
      <c r="L341" s="79">
        <v>2229</v>
      </c>
      <c r="M341" s="97">
        <v>6573321</v>
      </c>
      <c r="N341" s="95">
        <v>0</v>
      </c>
      <c r="O341" s="97">
        <v>0</v>
      </c>
      <c r="P341" s="95">
        <v>0</v>
      </c>
      <c r="Q341" s="97">
        <v>0</v>
      </c>
      <c r="R341" s="95">
        <v>0</v>
      </c>
      <c r="S341" s="97">
        <v>0</v>
      </c>
      <c r="T341" s="114">
        <v>0</v>
      </c>
      <c r="U341" s="97">
        <v>0</v>
      </c>
      <c r="V341" s="114">
        <v>1</v>
      </c>
      <c r="W341" s="97">
        <f t="shared" si="58"/>
        <v>140669.07</v>
      </c>
      <c r="X341" s="47"/>
    </row>
    <row r="342" spans="1:51" s="1" customFormat="1" ht="36" customHeight="1" x14ac:dyDescent="0.3">
      <c r="A342" s="80">
        <v>112</v>
      </c>
      <c r="B342" s="62" t="s">
        <v>272</v>
      </c>
      <c r="C342" s="3">
        <f>SUM('Прил.1.1 -перечень МКД'!H350)</f>
        <v>553.20000000000005</v>
      </c>
      <c r="D342" s="3">
        <f>SUM('Прил.1.1 -перечень МКД'!I350*3.9*31+'Прил.1.1 -перечень МКД'!I350*4.13*318)</f>
        <v>727159.68</v>
      </c>
      <c r="E342" s="177">
        <f t="shared" si="56"/>
        <v>1569134.94</v>
      </c>
      <c r="F342" s="97">
        <v>0</v>
      </c>
      <c r="G342" s="97">
        <v>0</v>
      </c>
      <c r="H342" s="97">
        <v>0</v>
      </c>
      <c r="I342" s="97">
        <v>0</v>
      </c>
      <c r="J342" s="114">
        <v>0</v>
      </c>
      <c r="K342" s="97">
        <v>0</v>
      </c>
      <c r="L342" s="79">
        <v>493</v>
      </c>
      <c r="M342" s="97">
        <v>1459731.29</v>
      </c>
      <c r="N342" s="95">
        <v>0</v>
      </c>
      <c r="O342" s="97">
        <v>0</v>
      </c>
      <c r="P342" s="95">
        <v>0</v>
      </c>
      <c r="Q342" s="97">
        <v>0</v>
      </c>
      <c r="R342" s="95">
        <v>0</v>
      </c>
      <c r="S342" s="97">
        <v>0</v>
      </c>
      <c r="T342" s="114">
        <v>1</v>
      </c>
      <c r="U342" s="97">
        <v>78165.399999999994</v>
      </c>
      <c r="V342" s="114">
        <v>1</v>
      </c>
      <c r="W342" s="97">
        <f t="shared" si="58"/>
        <v>31238.25</v>
      </c>
      <c r="X342" s="46" t="e">
        <f t="shared" si="57"/>
        <v>#DIV/0!</v>
      </c>
    </row>
    <row r="343" spans="1:51" s="1" customFormat="1" ht="36" customHeight="1" x14ac:dyDescent="0.3">
      <c r="A343" s="80">
        <v>113</v>
      </c>
      <c r="B343" s="61" t="s">
        <v>416</v>
      </c>
      <c r="C343" s="3">
        <f>SUM('Прил.1.1 -перечень МКД'!H351)</f>
        <v>4337.2</v>
      </c>
      <c r="D343" s="3">
        <f>SUM('Прил.1.1 -перечень МКД'!I351*3.9*31+'Прил.1.1 -перечень МКД'!I351*4.13*318)</f>
        <v>5802935.04</v>
      </c>
      <c r="E343" s="177">
        <f t="shared" si="56"/>
        <v>3866844.85</v>
      </c>
      <c r="F343" s="177">
        <v>0</v>
      </c>
      <c r="G343" s="177">
        <v>0</v>
      </c>
      <c r="H343" s="177">
        <v>0</v>
      </c>
      <c r="I343" s="177">
        <v>0</v>
      </c>
      <c r="J343" s="179">
        <v>0</v>
      </c>
      <c r="K343" s="97">
        <v>0</v>
      </c>
      <c r="L343" s="79">
        <v>988</v>
      </c>
      <c r="M343" s="97">
        <f>L343*3647</f>
        <v>3603236</v>
      </c>
      <c r="N343" s="178">
        <v>0</v>
      </c>
      <c r="O343" s="97">
        <v>0</v>
      </c>
      <c r="P343" s="95">
        <v>0</v>
      </c>
      <c r="Q343" s="97">
        <v>0</v>
      </c>
      <c r="R343" s="95">
        <v>0</v>
      </c>
      <c r="S343" s="97">
        <v>0</v>
      </c>
      <c r="T343" s="114">
        <v>1</v>
      </c>
      <c r="U343" s="177">
        <f>43*C343</f>
        <v>186499.6</v>
      </c>
      <c r="V343" s="179">
        <v>1</v>
      </c>
      <c r="W343" s="97">
        <f t="shared" si="58"/>
        <v>77109.25</v>
      </c>
      <c r="X343" s="47" t="e">
        <f t="shared" si="57"/>
        <v>#DIV/0!</v>
      </c>
    </row>
    <row r="344" spans="1:51" s="1" customFormat="1" ht="36" customHeight="1" x14ac:dyDescent="0.3">
      <c r="A344" s="80">
        <v>114</v>
      </c>
      <c r="B344" s="61" t="s">
        <v>439</v>
      </c>
      <c r="C344" s="3">
        <f>SUM('Прил.1.1 -перечень МКД'!H352)</f>
        <v>3022.4</v>
      </c>
      <c r="D344" s="3">
        <f>SUM('Прил.1.1 -перечень МКД'!I352*3.9*31+'Прил.1.1 -перечень МКД'!I352*4.13*318)</f>
        <v>3898264.32</v>
      </c>
      <c r="E344" s="177">
        <f t="shared" si="56"/>
        <v>2627001.23</v>
      </c>
      <c r="F344" s="85">
        <v>0</v>
      </c>
      <c r="G344" s="85">
        <v>0</v>
      </c>
      <c r="H344" s="85">
        <v>0</v>
      </c>
      <c r="I344" s="85">
        <v>0</v>
      </c>
      <c r="J344" s="86">
        <v>0</v>
      </c>
      <c r="K344" s="87">
        <v>0</v>
      </c>
      <c r="L344" s="81">
        <v>829</v>
      </c>
      <c r="M344" s="87">
        <f>L344*2949</f>
        <v>2444721</v>
      </c>
      <c r="N344" s="88">
        <v>0</v>
      </c>
      <c r="O344" s="97">
        <v>0</v>
      </c>
      <c r="P344" s="81">
        <v>0</v>
      </c>
      <c r="Q344" s="87">
        <v>0</v>
      </c>
      <c r="R344" s="81">
        <v>0</v>
      </c>
      <c r="S344" s="87">
        <f>R344*1554</f>
        <v>0</v>
      </c>
      <c r="T344" s="96">
        <v>1</v>
      </c>
      <c r="U344" s="85">
        <f>43*C344</f>
        <v>129963.2</v>
      </c>
      <c r="V344" s="86">
        <v>1</v>
      </c>
      <c r="W344" s="82">
        <f t="shared" si="58"/>
        <v>52317.03</v>
      </c>
      <c r="X344" s="46" t="e">
        <f t="shared" si="57"/>
        <v>#DIV/0!</v>
      </c>
    </row>
    <row r="345" spans="1:51" s="1" customFormat="1" ht="36" customHeight="1" x14ac:dyDescent="0.3">
      <c r="A345" s="80">
        <v>115</v>
      </c>
      <c r="B345" s="61" t="s">
        <v>356</v>
      </c>
      <c r="C345" s="3">
        <f>SUM('Прил.1.1 -перечень МКД'!H353)</f>
        <v>4842</v>
      </c>
      <c r="D345" s="3">
        <f>SUM('Прил.1.1 -перечень МКД'!I353*3.9*31+'Прил.1.1 -перечень МКД'!I353*4.13*318)</f>
        <v>5905339.7800000003</v>
      </c>
      <c r="E345" s="177">
        <f t="shared" si="56"/>
        <v>3714300.41</v>
      </c>
      <c r="F345" s="85">
        <v>0</v>
      </c>
      <c r="G345" s="85">
        <v>0</v>
      </c>
      <c r="H345" s="85">
        <v>0</v>
      </c>
      <c r="I345" s="85">
        <v>0</v>
      </c>
      <c r="J345" s="86">
        <v>0</v>
      </c>
      <c r="K345" s="87">
        <v>0</v>
      </c>
      <c r="L345" s="81">
        <v>1164</v>
      </c>
      <c r="M345" s="87">
        <v>3432636</v>
      </c>
      <c r="N345" s="88">
        <v>0</v>
      </c>
      <c r="O345" s="97">
        <v>0</v>
      </c>
      <c r="P345" s="81">
        <v>0</v>
      </c>
      <c r="Q345" s="87">
        <v>0</v>
      </c>
      <c r="R345" s="81">
        <v>0</v>
      </c>
      <c r="S345" s="87">
        <f>R345*1554</f>
        <v>0</v>
      </c>
      <c r="T345" s="96">
        <v>1</v>
      </c>
      <c r="U345" s="85">
        <f>43*C345</f>
        <v>208206</v>
      </c>
      <c r="V345" s="86">
        <v>1</v>
      </c>
      <c r="W345" s="82">
        <f t="shared" si="58"/>
        <v>73458.41</v>
      </c>
      <c r="X345" s="46"/>
    </row>
    <row r="346" spans="1:51" s="1" customFormat="1" ht="36" customHeight="1" x14ac:dyDescent="0.3">
      <c r="A346" s="80">
        <v>116</v>
      </c>
      <c r="B346" s="52" t="s">
        <v>155</v>
      </c>
      <c r="C346" s="3">
        <f>SUM('Прил.1.1 -перечень МКД'!H354)</f>
        <v>849.1</v>
      </c>
      <c r="D346" s="3">
        <f>SUM('Прил.1.1 -перечень МКД'!I354*3.9*31+'Прил.1.1 -перечень МКД'!I354*4.13*318)</f>
        <v>1217669.76</v>
      </c>
      <c r="E346" s="177">
        <f t="shared" si="56"/>
        <v>428431.75</v>
      </c>
      <c r="F346" s="97">
        <v>0</v>
      </c>
      <c r="G346" s="97">
        <v>0</v>
      </c>
      <c r="H346" s="97">
        <v>419455.4</v>
      </c>
      <c r="I346" s="97">
        <v>0</v>
      </c>
      <c r="J346" s="114">
        <v>0</v>
      </c>
      <c r="K346" s="97">
        <v>0</v>
      </c>
      <c r="L346" s="79">
        <v>0</v>
      </c>
      <c r="M346" s="97">
        <v>0</v>
      </c>
      <c r="N346" s="95">
        <v>0</v>
      </c>
      <c r="O346" s="97">
        <v>0</v>
      </c>
      <c r="P346" s="95">
        <v>0</v>
      </c>
      <c r="Q346" s="97">
        <v>0</v>
      </c>
      <c r="R346" s="95">
        <v>0</v>
      </c>
      <c r="S346" s="97">
        <v>0</v>
      </c>
      <c r="T346" s="114">
        <v>0</v>
      </c>
      <c r="U346" s="97">
        <v>0</v>
      </c>
      <c r="V346" s="114">
        <v>2</v>
      </c>
      <c r="W346" s="97">
        <f t="shared" ref="W346:W352" si="59">(F346+G346+H346+I346+K346+M346+O346+Q346+S346)*0.0214</f>
        <v>8976.35</v>
      </c>
      <c r="X346" s="46"/>
      <c r="AD346" s="89"/>
      <c r="AE346" s="27"/>
      <c r="AF346" s="26"/>
      <c r="AG346" s="25"/>
      <c r="AH346" s="26"/>
      <c r="AI346" s="26"/>
      <c r="AJ346" s="26"/>
      <c r="AK346" s="26"/>
      <c r="AL346" s="22"/>
      <c r="AM346" s="26"/>
      <c r="AN346" s="90"/>
      <c r="AO346" s="26"/>
      <c r="AP346" s="27"/>
      <c r="AQ346" s="26"/>
      <c r="AR346" s="27"/>
      <c r="AS346" s="26"/>
      <c r="AT346" s="27"/>
      <c r="AU346" s="26"/>
      <c r="AV346" s="22"/>
      <c r="AW346" s="26"/>
      <c r="AX346" s="22"/>
      <c r="AY346" s="26"/>
    </row>
    <row r="347" spans="1:51" s="1" customFormat="1" ht="36" customHeight="1" x14ac:dyDescent="0.3">
      <c r="A347" s="80">
        <v>117</v>
      </c>
      <c r="B347" s="52" t="s">
        <v>156</v>
      </c>
      <c r="C347" s="3">
        <f>SUM('Прил.1.1 -перечень МКД'!H355)</f>
        <v>1411.3</v>
      </c>
      <c r="D347" s="3">
        <f>SUM('Прил.1.1 -перечень МКД'!I355*3.9*31+'Прил.1.1 -перечень МКД'!I355*4.13*318)</f>
        <v>1841564.16</v>
      </c>
      <c r="E347" s="177">
        <f t="shared" si="56"/>
        <v>2358643.0299999998</v>
      </c>
      <c r="F347" s="97">
        <v>0</v>
      </c>
      <c r="G347" s="97">
        <v>0</v>
      </c>
      <c r="H347" s="97">
        <v>0</v>
      </c>
      <c r="I347" s="97">
        <v>0</v>
      </c>
      <c r="J347" s="114">
        <v>0</v>
      </c>
      <c r="K347" s="97">
        <v>0</v>
      </c>
      <c r="L347" s="79">
        <v>0</v>
      </c>
      <c r="M347" s="97">
        <v>0</v>
      </c>
      <c r="N347" s="95">
        <v>0</v>
      </c>
      <c r="O347" s="97">
        <v>0</v>
      </c>
      <c r="P347" s="95">
        <v>0</v>
      </c>
      <c r="Q347" s="97">
        <v>0</v>
      </c>
      <c r="R347" s="151">
        <f>C347</f>
        <v>1411.3</v>
      </c>
      <c r="S347" s="122">
        <v>2193160.2000000002</v>
      </c>
      <c r="T347" s="114">
        <v>1</v>
      </c>
      <c r="U347" s="97">
        <v>118549.2</v>
      </c>
      <c r="V347" s="114">
        <v>2</v>
      </c>
      <c r="W347" s="97">
        <f t="shared" si="59"/>
        <v>46933.63</v>
      </c>
      <c r="X347" s="46"/>
      <c r="AD347" s="89"/>
      <c r="AE347" s="27"/>
      <c r="AF347" s="26"/>
      <c r="AG347" s="25"/>
      <c r="AH347" s="26"/>
      <c r="AI347" s="26"/>
      <c r="AJ347" s="26"/>
      <c r="AK347" s="26"/>
      <c r="AL347" s="22"/>
      <c r="AM347" s="26"/>
      <c r="AN347" s="90"/>
      <c r="AO347" s="26"/>
      <c r="AP347" s="27"/>
      <c r="AQ347" s="26"/>
      <c r="AR347" s="27"/>
      <c r="AS347" s="26"/>
      <c r="AT347" s="27"/>
      <c r="AU347" s="26"/>
      <c r="AV347" s="22"/>
      <c r="AW347" s="26"/>
      <c r="AX347" s="22"/>
      <c r="AY347" s="26"/>
    </row>
    <row r="348" spans="1:51" s="1" customFormat="1" ht="36" customHeight="1" x14ac:dyDescent="0.3">
      <c r="A348" s="80">
        <v>118</v>
      </c>
      <c r="B348" s="52" t="s">
        <v>157</v>
      </c>
      <c r="C348" s="3">
        <f>SUM('Прил.1.1 -перечень МКД'!H356)</f>
        <v>906.7</v>
      </c>
      <c r="D348" s="3">
        <f>SUM('Прил.1.1 -перечень МКД'!I356*3.9*31+'Прил.1.1 -перечень МКД'!I356*4.13*318)</f>
        <v>1180379.52</v>
      </c>
      <c r="E348" s="177">
        <f t="shared" si="56"/>
        <v>457495.07</v>
      </c>
      <c r="F348" s="97">
        <v>0</v>
      </c>
      <c r="G348" s="97">
        <v>0</v>
      </c>
      <c r="H348" s="97">
        <v>447909.8</v>
      </c>
      <c r="I348" s="97">
        <v>0</v>
      </c>
      <c r="J348" s="114">
        <v>0</v>
      </c>
      <c r="K348" s="97">
        <v>0</v>
      </c>
      <c r="L348" s="79">
        <v>0</v>
      </c>
      <c r="M348" s="97">
        <v>0</v>
      </c>
      <c r="N348" s="95">
        <v>0</v>
      </c>
      <c r="O348" s="97">
        <v>0</v>
      </c>
      <c r="P348" s="95">
        <v>0</v>
      </c>
      <c r="Q348" s="97">
        <v>0</v>
      </c>
      <c r="R348" s="95">
        <v>0</v>
      </c>
      <c r="S348" s="97">
        <v>0</v>
      </c>
      <c r="T348" s="114">
        <v>0</v>
      </c>
      <c r="U348" s="97">
        <v>0</v>
      </c>
      <c r="V348" s="114">
        <v>2</v>
      </c>
      <c r="W348" s="97">
        <f t="shared" si="59"/>
        <v>9585.27</v>
      </c>
      <c r="X348" s="46"/>
      <c r="AD348" s="89"/>
      <c r="AE348" s="27"/>
      <c r="AF348" s="26"/>
      <c r="AG348" s="25"/>
      <c r="AH348" s="26"/>
      <c r="AI348" s="26"/>
      <c r="AJ348" s="26"/>
      <c r="AK348" s="26"/>
      <c r="AL348" s="22"/>
      <c r="AM348" s="26"/>
      <c r="AN348" s="90"/>
      <c r="AO348" s="26"/>
      <c r="AP348" s="27"/>
      <c r="AQ348" s="26"/>
      <c r="AR348" s="27"/>
      <c r="AS348" s="26"/>
      <c r="AT348" s="27"/>
      <c r="AU348" s="26"/>
      <c r="AV348" s="22"/>
      <c r="AW348" s="26"/>
      <c r="AX348" s="22"/>
      <c r="AY348" s="26"/>
    </row>
    <row r="349" spans="1:51" s="1" customFormat="1" ht="36" customHeight="1" x14ac:dyDescent="0.3">
      <c r="A349" s="80">
        <v>119</v>
      </c>
      <c r="B349" s="5" t="s">
        <v>154</v>
      </c>
      <c r="C349" s="3">
        <f>SUM('Прил.1.1 -перечень МКД'!H357)</f>
        <v>1703.7</v>
      </c>
      <c r="D349" s="3">
        <f>SUM('Прил.1.1 -перечень МКД'!I357*3.9*31+'Прил.1.1 -перечень МКД'!I357*4.13*318)</f>
        <v>2243151.36</v>
      </c>
      <c r="E349" s="177">
        <f t="shared" si="56"/>
        <v>859638.63</v>
      </c>
      <c r="F349" s="97">
        <v>0</v>
      </c>
      <c r="G349" s="97">
        <v>0</v>
      </c>
      <c r="H349" s="97">
        <v>841627.8</v>
      </c>
      <c r="I349" s="97">
        <v>0</v>
      </c>
      <c r="J349" s="114">
        <v>0</v>
      </c>
      <c r="K349" s="97">
        <v>0</v>
      </c>
      <c r="L349" s="79">
        <v>0</v>
      </c>
      <c r="M349" s="97">
        <v>0</v>
      </c>
      <c r="N349" s="95">
        <v>0</v>
      </c>
      <c r="O349" s="97">
        <v>0</v>
      </c>
      <c r="P349" s="95">
        <v>0</v>
      </c>
      <c r="Q349" s="97">
        <v>0</v>
      </c>
      <c r="R349" s="95">
        <v>0</v>
      </c>
      <c r="S349" s="97">
        <v>0</v>
      </c>
      <c r="T349" s="114">
        <v>0</v>
      </c>
      <c r="U349" s="97">
        <v>0</v>
      </c>
      <c r="V349" s="114">
        <v>2</v>
      </c>
      <c r="W349" s="97">
        <f t="shared" si="59"/>
        <v>18010.830000000002</v>
      </c>
      <c r="X349" s="46"/>
      <c r="AD349" s="89"/>
      <c r="AE349" s="27"/>
      <c r="AF349" s="26"/>
      <c r="AG349" s="25"/>
      <c r="AH349" s="26"/>
      <c r="AI349" s="26"/>
      <c r="AJ349" s="26"/>
      <c r="AK349" s="26"/>
      <c r="AL349" s="22"/>
      <c r="AM349" s="26"/>
      <c r="AN349" s="90"/>
      <c r="AO349" s="26"/>
      <c r="AP349" s="27"/>
      <c r="AQ349" s="26"/>
      <c r="AR349" s="27"/>
      <c r="AS349" s="26"/>
      <c r="AT349" s="27"/>
      <c r="AU349" s="26"/>
      <c r="AV349" s="22"/>
      <c r="AW349" s="26"/>
      <c r="AX349" s="22"/>
      <c r="AY349" s="26"/>
    </row>
    <row r="350" spans="1:51" s="1" customFormat="1" ht="36" customHeight="1" x14ac:dyDescent="0.3">
      <c r="A350" s="80">
        <v>120</v>
      </c>
      <c r="B350" s="5" t="s">
        <v>158</v>
      </c>
      <c r="C350" s="3">
        <f>SUM('Прил.1.1 -перечень МКД'!H358)</f>
        <v>3711.9</v>
      </c>
      <c r="D350" s="3">
        <f>SUM('Прил.1.1 -перечень МКД'!I358*3.9*31+'Прил.1.1 -перечень МКД'!I358*4.13*318)</f>
        <v>4671319.68</v>
      </c>
      <c r="E350" s="177">
        <f t="shared" si="56"/>
        <v>3649781.01</v>
      </c>
      <c r="F350" s="97">
        <v>0</v>
      </c>
      <c r="G350" s="97">
        <v>3573312.13</v>
      </c>
      <c r="H350" s="97">
        <v>0</v>
      </c>
      <c r="I350" s="97">
        <v>0</v>
      </c>
      <c r="J350" s="114">
        <v>0</v>
      </c>
      <c r="K350" s="97">
        <v>0</v>
      </c>
      <c r="L350" s="79">
        <v>0</v>
      </c>
      <c r="M350" s="97">
        <v>0</v>
      </c>
      <c r="N350" s="95">
        <v>0</v>
      </c>
      <c r="O350" s="97">
        <v>0</v>
      </c>
      <c r="P350" s="95">
        <v>0</v>
      </c>
      <c r="Q350" s="97">
        <v>0</v>
      </c>
      <c r="R350" s="95">
        <v>0</v>
      </c>
      <c r="S350" s="97">
        <v>0</v>
      </c>
      <c r="T350" s="114">
        <v>0</v>
      </c>
      <c r="U350" s="97">
        <v>0</v>
      </c>
      <c r="V350" s="114">
        <v>1</v>
      </c>
      <c r="W350" s="97">
        <f t="shared" si="59"/>
        <v>76468.88</v>
      </c>
      <c r="X350" s="46"/>
      <c r="AD350" s="89"/>
      <c r="AE350" s="27"/>
      <c r="AF350" s="26"/>
      <c r="AG350" s="25"/>
      <c r="AH350" s="26"/>
      <c r="AI350" s="26"/>
      <c r="AJ350" s="26"/>
      <c r="AK350" s="26"/>
      <c r="AL350" s="22"/>
      <c r="AM350" s="26"/>
      <c r="AN350" s="90"/>
      <c r="AO350" s="26"/>
      <c r="AP350" s="27"/>
      <c r="AQ350" s="26"/>
      <c r="AR350" s="27"/>
      <c r="AS350" s="26"/>
      <c r="AT350" s="27"/>
      <c r="AU350" s="26"/>
      <c r="AV350" s="22"/>
      <c r="AW350" s="26"/>
      <c r="AX350" s="22"/>
      <c r="AY350" s="26"/>
    </row>
    <row r="351" spans="1:51" s="1" customFormat="1" ht="36" customHeight="1" x14ac:dyDescent="0.3">
      <c r="A351" s="80">
        <v>121</v>
      </c>
      <c r="B351" s="5" t="s">
        <v>160</v>
      </c>
      <c r="C351" s="3">
        <f>SUM('Прил.1.1 -перечень МКД'!H359)</f>
        <v>1712.6</v>
      </c>
      <c r="D351" s="3">
        <f>SUM('Прил.1.1 -перечень МКД'!I359*3.9*31+'Прил.1.1 -перечень МКД'!I359*4.13*318)</f>
        <v>2129846.4</v>
      </c>
      <c r="E351" s="177">
        <f t="shared" si="56"/>
        <v>920315.28</v>
      </c>
      <c r="F351" s="97">
        <v>830611</v>
      </c>
      <c r="G351" s="97">
        <v>0</v>
      </c>
      <c r="H351" s="97">
        <v>0</v>
      </c>
      <c r="I351" s="97">
        <v>0</v>
      </c>
      <c r="J351" s="114">
        <v>0</v>
      </c>
      <c r="K351" s="97">
        <v>0</v>
      </c>
      <c r="L351" s="79">
        <v>0</v>
      </c>
      <c r="M351" s="97">
        <v>0</v>
      </c>
      <c r="N351" s="95">
        <v>0</v>
      </c>
      <c r="O351" s="97">
        <v>0</v>
      </c>
      <c r="P351" s="95">
        <v>0</v>
      </c>
      <c r="Q351" s="97">
        <v>0</v>
      </c>
      <c r="R351" s="95">
        <v>0</v>
      </c>
      <c r="S351" s="97">
        <v>0</v>
      </c>
      <c r="T351" s="114">
        <v>1</v>
      </c>
      <c r="U351" s="97">
        <v>71929.2</v>
      </c>
      <c r="V351" s="114">
        <v>1</v>
      </c>
      <c r="W351" s="97">
        <f t="shared" si="59"/>
        <v>17775.080000000002</v>
      </c>
      <c r="X351" s="46"/>
      <c r="AD351" s="89"/>
      <c r="AE351" s="27"/>
      <c r="AF351" s="26"/>
      <c r="AG351" s="25"/>
      <c r="AH351" s="26"/>
      <c r="AI351" s="26"/>
      <c r="AJ351" s="26"/>
      <c r="AK351" s="26"/>
      <c r="AL351" s="22"/>
      <c r="AM351" s="26"/>
      <c r="AN351" s="90"/>
      <c r="AO351" s="26"/>
      <c r="AP351" s="27"/>
      <c r="AQ351" s="26"/>
      <c r="AR351" s="27"/>
      <c r="AS351" s="26"/>
      <c r="AT351" s="27"/>
      <c r="AU351" s="26"/>
      <c r="AV351" s="22"/>
      <c r="AW351" s="26"/>
      <c r="AX351" s="22"/>
      <c r="AY351" s="26"/>
    </row>
    <row r="352" spans="1:51" s="1" customFormat="1" ht="36" customHeight="1" x14ac:dyDescent="0.3">
      <c r="A352" s="80">
        <v>122</v>
      </c>
      <c r="B352" s="5" t="s">
        <v>161</v>
      </c>
      <c r="C352" s="3">
        <f>SUM('Прил.1.1 -перечень МКД'!H360)</f>
        <v>550.70000000000005</v>
      </c>
      <c r="D352" s="3">
        <f>SUM('Прил.1.1 -перечень МКД'!I360*3.9*31+'Прил.1.1 -перечень МКД'!I360*4.13*318)</f>
        <v>731462.4</v>
      </c>
      <c r="E352" s="177">
        <f t="shared" si="56"/>
        <v>587569.69999999995</v>
      </c>
      <c r="F352" s="97">
        <v>267089.5</v>
      </c>
      <c r="G352" s="97">
        <v>0</v>
      </c>
      <c r="H352" s="97">
        <v>272045.8</v>
      </c>
      <c r="I352" s="97">
        <v>0</v>
      </c>
      <c r="J352" s="114">
        <v>0</v>
      </c>
      <c r="K352" s="97">
        <v>0</v>
      </c>
      <c r="L352" s="79">
        <v>0</v>
      </c>
      <c r="M352" s="97">
        <v>0</v>
      </c>
      <c r="N352" s="95">
        <v>0</v>
      </c>
      <c r="O352" s="97">
        <v>0</v>
      </c>
      <c r="P352" s="95">
        <v>0</v>
      </c>
      <c r="Q352" s="97">
        <v>0</v>
      </c>
      <c r="R352" s="95">
        <v>0</v>
      </c>
      <c r="S352" s="97">
        <v>0</v>
      </c>
      <c r="T352" s="114">
        <v>2</v>
      </c>
      <c r="U352" s="97">
        <v>36896.9</v>
      </c>
      <c r="V352" s="114">
        <v>2</v>
      </c>
      <c r="W352" s="97">
        <f t="shared" si="59"/>
        <v>11537.5</v>
      </c>
      <c r="X352" s="46"/>
      <c r="AD352" s="89"/>
      <c r="AE352" s="27"/>
      <c r="AF352" s="26"/>
      <c r="AG352" s="25"/>
      <c r="AH352" s="26"/>
      <c r="AI352" s="26"/>
      <c r="AJ352" s="26"/>
      <c r="AK352" s="26"/>
      <c r="AL352" s="22"/>
      <c r="AM352" s="26"/>
      <c r="AN352" s="90"/>
      <c r="AO352" s="26"/>
      <c r="AP352" s="27"/>
      <c r="AQ352" s="26"/>
      <c r="AR352" s="27"/>
      <c r="AS352" s="26"/>
      <c r="AT352" s="27"/>
      <c r="AU352" s="26"/>
      <c r="AV352" s="22"/>
      <c r="AW352" s="26"/>
      <c r="AX352" s="22"/>
      <c r="AY352" s="26"/>
    </row>
    <row r="353" spans="1:51" s="1" customFormat="1" ht="36" customHeight="1" x14ac:dyDescent="0.3">
      <c r="A353" s="80">
        <v>123</v>
      </c>
      <c r="B353" s="61" t="s">
        <v>273</v>
      </c>
      <c r="C353" s="3">
        <f>SUM('Прил.1.1 -перечень МКД'!H361)</f>
        <v>566.29999999999995</v>
      </c>
      <c r="D353" s="3">
        <f>SUM('Прил.1.1 -перечень МКД'!I361*3.9*31+'Прил.1.1 -перечень МКД'!I361*4.13*318)</f>
        <v>740067.83999999997</v>
      </c>
      <c r="E353" s="177">
        <f t="shared" si="56"/>
        <v>304317.73</v>
      </c>
      <c r="F353" s="177">
        <v>274655.5</v>
      </c>
      <c r="G353" s="177">
        <v>0</v>
      </c>
      <c r="H353" s="177">
        <v>0</v>
      </c>
      <c r="I353" s="177">
        <v>0</v>
      </c>
      <c r="J353" s="179">
        <v>0</v>
      </c>
      <c r="K353" s="97">
        <v>0</v>
      </c>
      <c r="L353" s="79">
        <v>0</v>
      </c>
      <c r="M353" s="97">
        <v>0</v>
      </c>
      <c r="N353" s="178">
        <v>0</v>
      </c>
      <c r="O353" s="97">
        <v>0</v>
      </c>
      <c r="P353" s="95">
        <v>0</v>
      </c>
      <c r="Q353" s="97">
        <v>0</v>
      </c>
      <c r="R353" s="95">
        <v>0</v>
      </c>
      <c r="S353" s="97">
        <v>0</v>
      </c>
      <c r="T353" s="114">
        <v>1</v>
      </c>
      <c r="U353" s="177">
        <v>23784.6</v>
      </c>
      <c r="V353" s="179">
        <v>1</v>
      </c>
      <c r="W353" s="97">
        <f t="shared" si="58"/>
        <v>5877.63</v>
      </c>
      <c r="X353" s="46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</row>
    <row r="354" spans="1:51" s="1" customFormat="1" ht="36" customHeight="1" x14ac:dyDescent="0.3">
      <c r="A354" s="80">
        <v>124</v>
      </c>
      <c r="B354" s="61" t="s">
        <v>274</v>
      </c>
      <c r="C354" s="3">
        <f>SUM('Прил.1.1 -перечень МКД'!H362)</f>
        <v>560.9</v>
      </c>
      <c r="D354" s="3">
        <f>SUM('Прил.1.1 -перечень МКД'!I362*3.9*31+'Прил.1.1 -перечень МКД'!I362*4.13*318)</f>
        <v>735765.12</v>
      </c>
      <c r="E354" s="177">
        <f t="shared" si="56"/>
        <v>301415.88</v>
      </c>
      <c r="F354" s="177">
        <v>272036.5</v>
      </c>
      <c r="G354" s="177">
        <v>0</v>
      </c>
      <c r="H354" s="177">
        <v>0</v>
      </c>
      <c r="I354" s="177">
        <v>0</v>
      </c>
      <c r="J354" s="179">
        <v>0</v>
      </c>
      <c r="K354" s="97">
        <v>0</v>
      </c>
      <c r="L354" s="79">
        <v>0</v>
      </c>
      <c r="M354" s="97">
        <v>0</v>
      </c>
      <c r="N354" s="178">
        <v>0</v>
      </c>
      <c r="O354" s="97">
        <v>0</v>
      </c>
      <c r="P354" s="95">
        <v>0</v>
      </c>
      <c r="Q354" s="97">
        <v>0</v>
      </c>
      <c r="R354" s="95">
        <v>0</v>
      </c>
      <c r="S354" s="97">
        <v>0</v>
      </c>
      <c r="T354" s="114">
        <v>1</v>
      </c>
      <c r="U354" s="177">
        <v>23557.8</v>
      </c>
      <c r="V354" s="179">
        <v>1</v>
      </c>
      <c r="W354" s="97">
        <f t="shared" si="58"/>
        <v>5821.58</v>
      </c>
      <c r="X354" s="46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</row>
    <row r="355" spans="1:51" s="1" customFormat="1" ht="36" customHeight="1" x14ac:dyDescent="0.3">
      <c r="A355" s="80">
        <v>125</v>
      </c>
      <c r="B355" s="5" t="s">
        <v>167</v>
      </c>
      <c r="C355" s="3">
        <f>SUM('Прил.1.1 -перечень МКД'!H363)</f>
        <v>1043.3</v>
      </c>
      <c r="D355" s="3">
        <f>SUM('Прил.1.1 -перечень МКД'!I363*3.9*31+'Прил.1.1 -перечень МКД'!I363*4.13*318)</f>
        <v>1325237.76</v>
      </c>
      <c r="E355" s="177">
        <f t="shared" si="56"/>
        <v>2105199.34</v>
      </c>
      <c r="F355" s="97">
        <v>0</v>
      </c>
      <c r="G355" s="97">
        <v>0</v>
      </c>
      <c r="H355" s="97">
        <v>0</v>
      </c>
      <c r="I355" s="97">
        <v>0</v>
      </c>
      <c r="J355" s="114">
        <v>0</v>
      </c>
      <c r="K355" s="97">
        <v>0</v>
      </c>
      <c r="L355" s="79">
        <v>837</v>
      </c>
      <c r="M355" s="97">
        <v>2021008.6</v>
      </c>
      <c r="N355" s="95">
        <v>0</v>
      </c>
      <c r="O355" s="97">
        <v>0</v>
      </c>
      <c r="P355" s="95">
        <v>0</v>
      </c>
      <c r="Q355" s="97">
        <v>0</v>
      </c>
      <c r="R355" s="95">
        <v>0</v>
      </c>
      <c r="S355" s="97">
        <v>0</v>
      </c>
      <c r="T355" s="114">
        <v>1</v>
      </c>
      <c r="U355" s="97">
        <v>40941.160000000003</v>
      </c>
      <c r="V355" s="114">
        <v>1</v>
      </c>
      <c r="W355" s="97">
        <f t="shared" si="58"/>
        <v>43249.58</v>
      </c>
      <c r="X355" s="46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</row>
    <row r="356" spans="1:51" s="1" customFormat="1" ht="36" customHeight="1" x14ac:dyDescent="0.3">
      <c r="A356" s="80">
        <v>126</v>
      </c>
      <c r="B356" s="5" t="s">
        <v>162</v>
      </c>
      <c r="C356" s="3">
        <f>SUM('Прил.1.1 -перечень МКД'!H364)</f>
        <v>623</v>
      </c>
      <c r="D356" s="3">
        <f>SUM('Прил.1.1 -перечень МКД'!I364*3.9*31+'Прил.1.1 -перечень МКД'!I364*4.13*318)</f>
        <v>816082.56</v>
      </c>
      <c r="E356" s="177">
        <f t="shared" si="56"/>
        <v>1287114.8899999999</v>
      </c>
      <c r="F356" s="97">
        <v>0</v>
      </c>
      <c r="G356" s="97">
        <v>0</v>
      </c>
      <c r="H356" s="97">
        <v>0</v>
      </c>
      <c r="I356" s="97">
        <v>0</v>
      </c>
      <c r="J356" s="114">
        <v>0</v>
      </c>
      <c r="K356" s="97">
        <v>0</v>
      </c>
      <c r="L356" s="79">
        <v>512</v>
      </c>
      <c r="M356" s="97">
        <v>1233695.96</v>
      </c>
      <c r="N356" s="95">
        <v>0</v>
      </c>
      <c r="O356" s="97">
        <v>0</v>
      </c>
      <c r="P356" s="95">
        <v>0</v>
      </c>
      <c r="Q356" s="97">
        <v>0</v>
      </c>
      <c r="R356" s="95">
        <v>0</v>
      </c>
      <c r="S356" s="97">
        <v>0</v>
      </c>
      <c r="T356" s="114">
        <v>1</v>
      </c>
      <c r="U356" s="97">
        <v>27017.84</v>
      </c>
      <c r="V356" s="114">
        <v>1</v>
      </c>
      <c r="W356" s="97">
        <f t="shared" si="58"/>
        <v>26401.09</v>
      </c>
      <c r="X356" s="46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</row>
    <row r="357" spans="1:51" s="1" customFormat="1" ht="36" customHeight="1" x14ac:dyDescent="0.3">
      <c r="A357" s="80">
        <v>127</v>
      </c>
      <c r="B357" s="5" t="s">
        <v>163</v>
      </c>
      <c r="C357" s="3">
        <f>SUM('Прил.1.1 -перечень МКД'!H365)</f>
        <v>627.1</v>
      </c>
      <c r="D357" s="3">
        <f>SUM('Прил.1.1 -перечень МКД'!I365*3.9*31+'Прил.1.1 -перечень МКД'!I365*4.13*318)</f>
        <v>831859.19999999995</v>
      </c>
      <c r="E357" s="177">
        <f t="shared" si="56"/>
        <v>1279906.47</v>
      </c>
      <c r="F357" s="97">
        <v>0</v>
      </c>
      <c r="G357" s="97">
        <v>0</v>
      </c>
      <c r="H357" s="97">
        <v>0</v>
      </c>
      <c r="I357" s="97">
        <v>0</v>
      </c>
      <c r="J357" s="114">
        <v>0</v>
      </c>
      <c r="K357" s="97">
        <v>0</v>
      </c>
      <c r="L357" s="79">
        <v>509</v>
      </c>
      <c r="M357" s="97">
        <v>1226089.3799999999</v>
      </c>
      <c r="N357" s="95">
        <v>0</v>
      </c>
      <c r="O357" s="97">
        <v>0</v>
      </c>
      <c r="P357" s="95">
        <v>0</v>
      </c>
      <c r="Q357" s="97">
        <v>0</v>
      </c>
      <c r="R357" s="95">
        <v>0</v>
      </c>
      <c r="S357" s="97">
        <v>0</v>
      </c>
      <c r="T357" s="114">
        <v>1</v>
      </c>
      <c r="U357" s="97">
        <v>27578.78</v>
      </c>
      <c r="V357" s="114">
        <v>1</v>
      </c>
      <c r="W357" s="97">
        <f t="shared" si="58"/>
        <v>26238.31</v>
      </c>
      <c r="X357" s="46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</row>
    <row r="358" spans="1:51" s="1" customFormat="1" ht="36" customHeight="1" x14ac:dyDescent="0.3">
      <c r="A358" s="80">
        <v>128</v>
      </c>
      <c r="B358" s="5" t="s">
        <v>164</v>
      </c>
      <c r="C358" s="3">
        <f>SUM('Прил.1.1 -перечень МКД'!H366)</f>
        <v>643.9</v>
      </c>
      <c r="D358" s="3">
        <f>SUM('Прил.1.1 -перечень МКД'!I366*3.9*31+'Прил.1.1 -перечень МКД'!I366*4.13*318)</f>
        <v>833293.44</v>
      </c>
      <c r="E358" s="177">
        <f t="shared" si="56"/>
        <v>346018.34</v>
      </c>
      <c r="F358" s="97">
        <v>312291.5</v>
      </c>
      <c r="G358" s="97">
        <v>0</v>
      </c>
      <c r="H358" s="97">
        <v>0</v>
      </c>
      <c r="I358" s="97">
        <v>0</v>
      </c>
      <c r="J358" s="114">
        <v>0</v>
      </c>
      <c r="K358" s="97">
        <v>0</v>
      </c>
      <c r="L358" s="79">
        <v>0</v>
      </c>
      <c r="M358" s="97">
        <v>0</v>
      </c>
      <c r="N358" s="95">
        <v>0</v>
      </c>
      <c r="O358" s="97">
        <v>0</v>
      </c>
      <c r="P358" s="95">
        <v>0</v>
      </c>
      <c r="Q358" s="97">
        <v>0</v>
      </c>
      <c r="R358" s="95">
        <v>0</v>
      </c>
      <c r="S358" s="97">
        <v>0</v>
      </c>
      <c r="T358" s="114">
        <v>1</v>
      </c>
      <c r="U358" s="97">
        <v>27043.8</v>
      </c>
      <c r="V358" s="114">
        <v>1</v>
      </c>
      <c r="W358" s="97">
        <f t="shared" si="58"/>
        <v>6683.04</v>
      </c>
      <c r="X358" s="46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</row>
    <row r="359" spans="1:51" s="1" customFormat="1" ht="36" customHeight="1" x14ac:dyDescent="0.3">
      <c r="A359" s="80">
        <v>129</v>
      </c>
      <c r="B359" s="5" t="s">
        <v>165</v>
      </c>
      <c r="C359" s="3">
        <f>SUM('Прил.1.1 -перечень МКД'!H367)</f>
        <v>275.10000000000002</v>
      </c>
      <c r="D359" s="3">
        <f>SUM('Прил.1.1 -перечень МКД'!I367*3.9*31+'Прил.1.1 -перечень МКД'!I367*4.13*318)</f>
        <v>358560</v>
      </c>
      <c r="E359" s="177">
        <f t="shared" si="56"/>
        <v>591657.27</v>
      </c>
      <c r="F359" s="97">
        <v>0</v>
      </c>
      <c r="G359" s="97">
        <v>0</v>
      </c>
      <c r="H359" s="97">
        <v>0</v>
      </c>
      <c r="I359" s="97">
        <v>0</v>
      </c>
      <c r="J359" s="114">
        <v>0</v>
      </c>
      <c r="K359" s="97">
        <v>0</v>
      </c>
      <c r="L359" s="79">
        <v>223</v>
      </c>
      <c r="M359" s="97">
        <v>579261.07999999996</v>
      </c>
      <c r="N359" s="95">
        <v>0</v>
      </c>
      <c r="O359" s="97">
        <v>0</v>
      </c>
      <c r="P359" s="95">
        <v>0</v>
      </c>
      <c r="Q359" s="97">
        <v>0</v>
      </c>
      <c r="R359" s="95">
        <v>0</v>
      </c>
      <c r="S359" s="97">
        <v>0</v>
      </c>
      <c r="T359" s="114">
        <v>0</v>
      </c>
      <c r="U359" s="97">
        <v>0</v>
      </c>
      <c r="V359" s="114">
        <v>1</v>
      </c>
      <c r="W359" s="97">
        <f t="shared" si="58"/>
        <v>12396.19</v>
      </c>
      <c r="X359" s="46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</row>
    <row r="360" spans="1:51" s="1" customFormat="1" ht="36" customHeight="1" x14ac:dyDescent="0.3">
      <c r="A360" s="80">
        <v>130</v>
      </c>
      <c r="B360" s="5" t="s">
        <v>166</v>
      </c>
      <c r="C360" s="3">
        <f>SUM('Прил.1.1 -перечень МКД'!H368)</f>
        <v>297.5</v>
      </c>
      <c r="D360" s="3">
        <f>SUM('Прил.1.1 -перечень МКД'!I368*3.9*31+'Прил.1.1 -перечень МКД'!I368*4.13*318)</f>
        <v>391547.52</v>
      </c>
      <c r="E360" s="177">
        <f t="shared" si="56"/>
        <v>675454.23</v>
      </c>
      <c r="F360" s="97">
        <v>0</v>
      </c>
      <c r="G360" s="97">
        <v>0</v>
      </c>
      <c r="H360" s="97">
        <v>0</v>
      </c>
      <c r="I360" s="97">
        <v>0</v>
      </c>
      <c r="J360" s="114">
        <v>0</v>
      </c>
      <c r="K360" s="97">
        <v>0</v>
      </c>
      <c r="L360" s="79">
        <v>250</v>
      </c>
      <c r="M360" s="97">
        <v>661302.36</v>
      </c>
      <c r="N360" s="95">
        <v>0</v>
      </c>
      <c r="O360" s="97">
        <v>0</v>
      </c>
      <c r="P360" s="95">
        <v>0</v>
      </c>
      <c r="Q360" s="97">
        <v>0</v>
      </c>
      <c r="R360" s="95">
        <v>0</v>
      </c>
      <c r="S360" s="97">
        <v>0</v>
      </c>
      <c r="T360" s="114">
        <v>0</v>
      </c>
      <c r="U360" s="97">
        <v>0</v>
      </c>
      <c r="V360" s="114">
        <v>1</v>
      </c>
      <c r="W360" s="97">
        <f t="shared" si="58"/>
        <v>14151.87</v>
      </c>
      <c r="X360" s="46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</row>
    <row r="361" spans="1:51" s="1" customFormat="1" ht="36" customHeight="1" x14ac:dyDescent="0.3">
      <c r="A361" s="80">
        <v>131</v>
      </c>
      <c r="B361" s="7" t="s">
        <v>235</v>
      </c>
      <c r="C361" s="3">
        <f>SUM('Прил.1.1 -перечень МКД'!H369)</f>
        <v>300.7</v>
      </c>
      <c r="D361" s="3">
        <f>SUM('Прил.1.1 -перечень МКД'!I369*3.9*31+'Прил.1.1 -перечень МКД'!I369*4.13*318)</f>
        <v>391547.52</v>
      </c>
      <c r="E361" s="177">
        <f t="shared" si="56"/>
        <v>300685.15000000002</v>
      </c>
      <c r="F361" s="97">
        <v>145839.5</v>
      </c>
      <c r="G361" s="97">
        <v>0</v>
      </c>
      <c r="H361" s="97">
        <v>148545.79999999999</v>
      </c>
      <c r="I361" s="97">
        <v>0</v>
      </c>
      <c r="J361" s="114">
        <v>0</v>
      </c>
      <c r="K361" s="97">
        <v>0</v>
      </c>
      <c r="L361" s="79">
        <v>0</v>
      </c>
      <c r="M361" s="97">
        <v>0</v>
      </c>
      <c r="N361" s="95">
        <v>0</v>
      </c>
      <c r="O361" s="97">
        <v>0</v>
      </c>
      <c r="P361" s="95">
        <v>0</v>
      </c>
      <c r="Q361" s="97">
        <v>0</v>
      </c>
      <c r="R361" s="95">
        <v>0</v>
      </c>
      <c r="S361" s="97">
        <v>0</v>
      </c>
      <c r="T361" s="114">
        <v>0</v>
      </c>
      <c r="U361" s="97">
        <v>0</v>
      </c>
      <c r="V361" s="114">
        <v>2</v>
      </c>
      <c r="W361" s="97">
        <f t="shared" si="58"/>
        <v>6299.85</v>
      </c>
      <c r="X361" s="46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</row>
    <row r="362" spans="1:51" s="1" customFormat="1" ht="36" customHeight="1" x14ac:dyDescent="0.3">
      <c r="A362" s="80">
        <v>132</v>
      </c>
      <c r="B362" s="61" t="s">
        <v>275</v>
      </c>
      <c r="C362" s="3">
        <f>SUM('Прил.1.1 -перечень МКД'!H370)</f>
        <v>924.4</v>
      </c>
      <c r="D362" s="3">
        <f>SUM('Прил.1.1 -перечень МКД'!I370*3.9*31+'Прил.1.1 -перечень МКД'!I370*4.13*318)</f>
        <v>1223406.72</v>
      </c>
      <c r="E362" s="177">
        <f t="shared" si="56"/>
        <v>1708297.12</v>
      </c>
      <c r="F362" s="177">
        <v>0</v>
      </c>
      <c r="G362" s="177">
        <v>0</v>
      </c>
      <c r="H362" s="177">
        <v>0</v>
      </c>
      <c r="I362" s="177">
        <v>0</v>
      </c>
      <c r="J362" s="179">
        <v>0</v>
      </c>
      <c r="K362" s="97">
        <v>0</v>
      </c>
      <c r="L362" s="79">
        <v>0</v>
      </c>
      <c r="M362" s="97">
        <v>0</v>
      </c>
      <c r="N362" s="178">
        <v>0</v>
      </c>
      <c r="O362" s="97">
        <v>0</v>
      </c>
      <c r="P362" s="95">
        <v>924.4</v>
      </c>
      <c r="Q362" s="97">
        <f>P362*1776</f>
        <v>1641734.4</v>
      </c>
      <c r="R362" s="95">
        <v>0</v>
      </c>
      <c r="S362" s="97">
        <v>0</v>
      </c>
      <c r="T362" s="114">
        <v>1</v>
      </c>
      <c r="U362" s="177">
        <v>31429.599999999999</v>
      </c>
      <c r="V362" s="179">
        <v>1</v>
      </c>
      <c r="W362" s="97">
        <f t="shared" si="58"/>
        <v>35133.120000000003</v>
      </c>
      <c r="X362" s="46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</row>
    <row r="363" spans="1:51" s="1" customFormat="1" ht="36" customHeight="1" x14ac:dyDescent="0.3">
      <c r="A363" s="80">
        <v>133</v>
      </c>
      <c r="B363" s="61" t="s">
        <v>331</v>
      </c>
      <c r="C363" s="3">
        <f>SUM('Прил.1.1 -перечень МКД'!H371)</f>
        <v>4849.8</v>
      </c>
      <c r="D363" s="3">
        <f>SUM('Прил.1.1 -перечень МКД'!I371*3.9*31+'Прил.1.1 -перечень МКД'!I371*4.13*318)</f>
        <v>6296313.5999999996</v>
      </c>
      <c r="E363" s="177">
        <f t="shared" si="56"/>
        <v>5006400.3899999997</v>
      </c>
      <c r="F363" s="177">
        <v>0</v>
      </c>
      <c r="G363" s="177">
        <v>0</v>
      </c>
      <c r="H363" s="177">
        <v>0</v>
      </c>
      <c r="I363" s="177">
        <v>0</v>
      </c>
      <c r="J363" s="179">
        <v>0</v>
      </c>
      <c r="K363" s="97">
        <v>0</v>
      </c>
      <c r="L363" s="79">
        <v>1288</v>
      </c>
      <c r="M363" s="97">
        <f>L363*3647</f>
        <v>4697336</v>
      </c>
      <c r="N363" s="178">
        <v>0</v>
      </c>
      <c r="O363" s="97">
        <v>0</v>
      </c>
      <c r="P363" s="95">
        <v>0</v>
      </c>
      <c r="Q363" s="97">
        <v>0</v>
      </c>
      <c r="R363" s="95">
        <v>0</v>
      </c>
      <c r="S363" s="97">
        <v>0</v>
      </c>
      <c r="T363" s="114">
        <v>1</v>
      </c>
      <c r="U363" s="177">
        <f>43*C363</f>
        <v>208541.4</v>
      </c>
      <c r="V363" s="179">
        <v>1</v>
      </c>
      <c r="W363" s="97">
        <f t="shared" si="58"/>
        <v>100522.99</v>
      </c>
      <c r="X363" s="46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</row>
    <row r="364" spans="1:51" s="1" customFormat="1" ht="36" customHeight="1" x14ac:dyDescent="0.3">
      <c r="A364" s="80">
        <v>134</v>
      </c>
      <c r="B364" s="61" t="s">
        <v>447</v>
      </c>
      <c r="C364" s="3">
        <f>SUM('Прил.1.1 -перечень МКД'!H372)</f>
        <v>3449.92</v>
      </c>
      <c r="D364" s="3">
        <f>SUM('Прил.1.1 -перечень МКД'!I372*3.9*31+'Прил.1.1 -перечень МКД'!I372*4.13*318)</f>
        <v>4573246.3499999996</v>
      </c>
      <c r="E364" s="177">
        <f t="shared" si="56"/>
        <v>3461666.02</v>
      </c>
      <c r="F364" s="177">
        <v>0</v>
      </c>
      <c r="G364" s="177">
        <v>0</v>
      </c>
      <c r="H364" s="177">
        <v>0</v>
      </c>
      <c r="I364" s="177">
        <v>0</v>
      </c>
      <c r="J364" s="179">
        <v>0</v>
      </c>
      <c r="K364" s="97">
        <v>0</v>
      </c>
      <c r="L364" s="81">
        <v>1100</v>
      </c>
      <c r="M364" s="87">
        <f>L364*2949</f>
        <v>3243900</v>
      </c>
      <c r="N364" s="88">
        <v>0</v>
      </c>
      <c r="O364" s="97">
        <v>0</v>
      </c>
      <c r="P364" s="81">
        <v>0</v>
      </c>
      <c r="Q364" s="87">
        <v>0</v>
      </c>
      <c r="R364" s="81">
        <v>0</v>
      </c>
      <c r="S364" s="87">
        <f>R364*1554</f>
        <v>0</v>
      </c>
      <c r="T364" s="96">
        <v>1</v>
      </c>
      <c r="U364" s="85">
        <f>43*C364</f>
        <v>148346.56</v>
      </c>
      <c r="V364" s="86">
        <v>1</v>
      </c>
      <c r="W364" s="82">
        <f t="shared" si="58"/>
        <v>69419.460000000006</v>
      </c>
      <c r="X364" s="46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</row>
    <row r="365" spans="1:51" s="1" customFormat="1" ht="36" customHeight="1" x14ac:dyDescent="0.3">
      <c r="A365" s="80">
        <v>135</v>
      </c>
      <c r="B365" s="5" t="s">
        <v>303</v>
      </c>
      <c r="C365" s="3">
        <f>SUM('Прил.1.1 -перечень МКД'!H373)</f>
        <v>27416.7</v>
      </c>
      <c r="D365" s="3">
        <f>SUM('Прил.1.1 -перечень МКД'!I373*3.9*31+'Прил.1.1 -перечень МКД'!I373*4.13*318)</f>
        <v>31566188.16</v>
      </c>
      <c r="E365" s="177">
        <f t="shared" ref="E365:E420" si="60">F365+G365+H365+I365+K365+M365+O365+Q365+S365+U365+W365</f>
        <v>12433512.779999999</v>
      </c>
      <c r="F365" s="97">
        <v>0</v>
      </c>
      <c r="G365" s="97">
        <v>0</v>
      </c>
      <c r="H365" s="97">
        <v>0</v>
      </c>
      <c r="I365" s="97">
        <v>0</v>
      </c>
      <c r="J365" s="114">
        <v>0</v>
      </c>
      <c r="K365" s="97">
        <v>0</v>
      </c>
      <c r="L365" s="79">
        <v>0</v>
      </c>
      <c r="M365" s="97">
        <v>0</v>
      </c>
      <c r="N365" s="95">
        <v>0</v>
      </c>
      <c r="O365" s="97">
        <v>0</v>
      </c>
      <c r="P365" s="95">
        <v>24752</v>
      </c>
      <c r="Q365" s="97">
        <v>12173010.359999999</v>
      </c>
      <c r="R365" s="95">
        <v>0</v>
      </c>
      <c r="S365" s="97">
        <v>0</v>
      </c>
      <c r="T365" s="114">
        <v>0</v>
      </c>
      <c r="U365" s="97">
        <v>0</v>
      </c>
      <c r="V365" s="114">
        <v>1</v>
      </c>
      <c r="W365" s="97">
        <f t="shared" si="58"/>
        <v>260502.42</v>
      </c>
      <c r="X365" s="46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</row>
    <row r="366" spans="1:51" s="1" customFormat="1" ht="36" customHeight="1" x14ac:dyDescent="0.3">
      <c r="A366" s="80">
        <v>136</v>
      </c>
      <c r="B366" s="61" t="s">
        <v>330</v>
      </c>
      <c r="C366" s="3">
        <f>SUM('Прил.1.1 -перечень МКД'!H374)</f>
        <v>2688.4</v>
      </c>
      <c r="D366" s="3">
        <f>SUM('Прил.1.1 -перечень МКД'!I374*3.9*31+'Прил.1.1 -перечень МКД'!I374*4.13*318)</f>
        <v>3565520.64</v>
      </c>
      <c r="E366" s="177">
        <f t="shared" si="60"/>
        <v>2706014.6</v>
      </c>
      <c r="F366" s="177">
        <v>0</v>
      </c>
      <c r="G366" s="177">
        <v>0</v>
      </c>
      <c r="H366" s="177">
        <v>0</v>
      </c>
      <c r="I366" s="177">
        <v>0</v>
      </c>
      <c r="J366" s="179">
        <v>0</v>
      </c>
      <c r="K366" s="97">
        <v>0</v>
      </c>
      <c r="L366" s="79">
        <v>860</v>
      </c>
      <c r="M366" s="97">
        <f>L366*2949</f>
        <v>2536140</v>
      </c>
      <c r="N366" s="178">
        <v>0</v>
      </c>
      <c r="O366" s="97">
        <v>0</v>
      </c>
      <c r="P366" s="95">
        <v>0</v>
      </c>
      <c r="Q366" s="97">
        <v>0</v>
      </c>
      <c r="R366" s="95">
        <v>0</v>
      </c>
      <c r="S366" s="97">
        <v>0</v>
      </c>
      <c r="T366" s="114">
        <v>1</v>
      </c>
      <c r="U366" s="177">
        <f>43*C366</f>
        <v>115601.2</v>
      </c>
      <c r="V366" s="179">
        <v>1</v>
      </c>
      <c r="W366" s="97">
        <f t="shared" si="58"/>
        <v>54273.4</v>
      </c>
      <c r="X366" s="46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</row>
    <row r="367" spans="1:51" s="1" customFormat="1" ht="36" customHeight="1" x14ac:dyDescent="0.3">
      <c r="A367" s="80">
        <v>137</v>
      </c>
      <c r="B367" s="61" t="s">
        <v>431</v>
      </c>
      <c r="C367" s="3">
        <f>SUM('Прил.1.1 -перечень МКД'!H375)</f>
        <v>3501.8</v>
      </c>
      <c r="D367" s="3">
        <f>SUM('Прил.1.1 -перечень МКД'!I375*3.9*31+'Прил.1.1 -перечень МКД'!I375*4.13*318)</f>
        <v>3684992.83</v>
      </c>
      <c r="E367" s="177">
        <f t="shared" si="60"/>
        <v>3463896.86</v>
      </c>
      <c r="F367" s="85">
        <v>0</v>
      </c>
      <c r="G367" s="85">
        <v>0</v>
      </c>
      <c r="H367" s="85">
        <v>0</v>
      </c>
      <c r="I367" s="85">
        <v>0</v>
      </c>
      <c r="J367" s="86">
        <v>0</v>
      </c>
      <c r="K367" s="87">
        <v>0</v>
      </c>
      <c r="L367" s="81">
        <v>1100</v>
      </c>
      <c r="M367" s="87">
        <v>3243900</v>
      </c>
      <c r="N367" s="88">
        <v>0</v>
      </c>
      <c r="O367" s="97">
        <v>0</v>
      </c>
      <c r="P367" s="81">
        <v>0</v>
      </c>
      <c r="Q367" s="87">
        <v>0</v>
      </c>
      <c r="R367" s="81">
        <v>0</v>
      </c>
      <c r="S367" s="87">
        <f>R367*1554</f>
        <v>0</v>
      </c>
      <c r="T367" s="96">
        <v>1</v>
      </c>
      <c r="U367" s="85">
        <f>43*C367</f>
        <v>150577.4</v>
      </c>
      <c r="V367" s="86">
        <v>1</v>
      </c>
      <c r="W367" s="82">
        <f t="shared" si="58"/>
        <v>69419.460000000006</v>
      </c>
      <c r="X367" s="46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</row>
    <row r="368" spans="1:51" s="1" customFormat="1" ht="36" customHeight="1" x14ac:dyDescent="0.3">
      <c r="A368" s="80">
        <v>138</v>
      </c>
      <c r="B368" s="63" t="s">
        <v>419</v>
      </c>
      <c r="C368" s="3">
        <f>SUM('Прил.1.1 -перечень МКД'!H376)</f>
        <v>3015.4</v>
      </c>
      <c r="D368" s="3">
        <f>SUM('Прил.1.1 -перечень МКД'!I376*3.9*31+'Прил.1.1 -перечень МКД'!I376*4.13*318)</f>
        <v>3850934.4</v>
      </c>
      <c r="E368" s="177">
        <f t="shared" si="60"/>
        <v>3771768.85</v>
      </c>
      <c r="F368" s="97">
        <v>0</v>
      </c>
      <c r="G368" s="97">
        <v>0</v>
      </c>
      <c r="H368" s="97">
        <v>0</v>
      </c>
      <c r="I368" s="97">
        <f>205*C368</f>
        <v>618157</v>
      </c>
      <c r="J368" s="179">
        <v>0</v>
      </c>
      <c r="K368" s="97">
        <v>0</v>
      </c>
      <c r="L368" s="79">
        <v>788</v>
      </c>
      <c r="M368" s="97">
        <f>L368*3647</f>
        <v>2873836</v>
      </c>
      <c r="N368" s="178">
        <v>0</v>
      </c>
      <c r="O368" s="97">
        <v>0</v>
      </c>
      <c r="P368" s="95">
        <v>0</v>
      </c>
      <c r="Q368" s="97">
        <v>0</v>
      </c>
      <c r="R368" s="95">
        <v>0</v>
      </c>
      <c r="S368" s="97">
        <v>0</v>
      </c>
      <c r="T368" s="114">
        <v>2</v>
      </c>
      <c r="U368" s="97">
        <f>(25+43)*C368</f>
        <v>205047.2</v>
      </c>
      <c r="V368" s="114">
        <v>2</v>
      </c>
      <c r="W368" s="97">
        <f t="shared" si="58"/>
        <v>74728.649999999994</v>
      </c>
      <c r="X368" s="46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</row>
    <row r="369" spans="1:51" s="1" customFormat="1" ht="36" customHeight="1" x14ac:dyDescent="0.3">
      <c r="A369" s="80">
        <v>139</v>
      </c>
      <c r="B369" s="5" t="s">
        <v>170</v>
      </c>
      <c r="C369" s="3">
        <f>SUM('Прил.1.1 -перечень МКД'!H377)</f>
        <v>9002</v>
      </c>
      <c r="D369" s="3">
        <f>SUM('Прил.1.1 -перечень МКД'!I377*3.9*31+'Прил.1.1 -перечень МКД'!I377*4.13*318)</f>
        <v>11637136.51</v>
      </c>
      <c r="E369" s="177">
        <f t="shared" si="60"/>
        <v>1884901.77</v>
      </c>
      <c r="F369" s="97">
        <v>0</v>
      </c>
      <c r="G369" s="97">
        <v>0</v>
      </c>
      <c r="H369" s="97">
        <v>0</v>
      </c>
      <c r="I369" s="97">
        <v>1845410</v>
      </c>
      <c r="J369" s="114">
        <v>0</v>
      </c>
      <c r="K369" s="97">
        <v>0</v>
      </c>
      <c r="L369" s="79">
        <v>0</v>
      </c>
      <c r="M369" s="97">
        <v>0</v>
      </c>
      <c r="N369" s="95">
        <v>0</v>
      </c>
      <c r="O369" s="97">
        <v>0</v>
      </c>
      <c r="P369" s="95">
        <v>0</v>
      </c>
      <c r="Q369" s="97">
        <v>0</v>
      </c>
      <c r="R369" s="95">
        <v>0</v>
      </c>
      <c r="S369" s="97">
        <v>0</v>
      </c>
      <c r="T369" s="114">
        <v>0</v>
      </c>
      <c r="U369" s="97">
        <v>0</v>
      </c>
      <c r="V369" s="114">
        <v>1</v>
      </c>
      <c r="W369" s="97">
        <f t="shared" si="58"/>
        <v>39491.769999999997</v>
      </c>
      <c r="X369" s="46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</row>
    <row r="370" spans="1:51" s="1" customFormat="1" ht="36" customHeight="1" x14ac:dyDescent="0.3">
      <c r="A370" s="80">
        <v>140</v>
      </c>
      <c r="B370" s="61" t="s">
        <v>415</v>
      </c>
      <c r="C370" s="3">
        <f>SUM('Прил.1.1 -перечень МКД'!H378)</f>
        <v>1812.1</v>
      </c>
      <c r="D370" s="3">
        <f>SUM('Прил.1.1 -перечень МКД'!I378*3.9*31+'Прил.1.1 -перечень МКД'!I378*4.13*318)</f>
        <v>2268967.6800000002</v>
      </c>
      <c r="E370" s="177">
        <f t="shared" si="60"/>
        <v>1849040.16</v>
      </c>
      <c r="F370" s="177">
        <v>0</v>
      </c>
      <c r="G370" s="177">
        <v>0</v>
      </c>
      <c r="H370" s="177">
        <v>0</v>
      </c>
      <c r="I370" s="177">
        <v>0</v>
      </c>
      <c r="J370" s="179">
        <v>0</v>
      </c>
      <c r="K370" s="97">
        <v>0</v>
      </c>
      <c r="L370" s="79">
        <v>588</v>
      </c>
      <c r="M370" s="97">
        <f>L370*2949</f>
        <v>1734012</v>
      </c>
      <c r="N370" s="178">
        <v>0</v>
      </c>
      <c r="O370" s="97">
        <v>0</v>
      </c>
      <c r="P370" s="95">
        <v>0</v>
      </c>
      <c r="Q370" s="97">
        <v>0</v>
      </c>
      <c r="R370" s="95">
        <v>0</v>
      </c>
      <c r="S370" s="97">
        <v>0</v>
      </c>
      <c r="T370" s="114">
        <v>1</v>
      </c>
      <c r="U370" s="177">
        <f>43*C370</f>
        <v>77920.3</v>
      </c>
      <c r="V370" s="179">
        <v>1</v>
      </c>
      <c r="W370" s="97">
        <f t="shared" si="58"/>
        <v>37107.86</v>
      </c>
      <c r="X370" s="46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</row>
    <row r="371" spans="1:51" s="1" customFormat="1" ht="36" customHeight="1" x14ac:dyDescent="0.3">
      <c r="A371" s="80">
        <v>141</v>
      </c>
      <c r="B371" s="63" t="s">
        <v>448</v>
      </c>
      <c r="C371" s="3">
        <f>SUM('Прил.1.1 -перечень МКД'!H379)</f>
        <v>3706.56</v>
      </c>
      <c r="D371" s="3">
        <f>SUM('Прил.1.1 -перечень МКД'!I379*3.9*31+'Прил.1.1 -перечень МКД'!I379*4.13*318)</f>
        <v>4940899.43</v>
      </c>
      <c r="E371" s="177">
        <f t="shared" si="60"/>
        <v>4895154.25</v>
      </c>
      <c r="F371" s="177">
        <v>0</v>
      </c>
      <c r="G371" s="177">
        <v>0</v>
      </c>
      <c r="H371" s="177">
        <v>0</v>
      </c>
      <c r="I371" s="177">
        <v>0</v>
      </c>
      <c r="J371" s="179">
        <v>0</v>
      </c>
      <c r="K371" s="97">
        <v>0</v>
      </c>
      <c r="L371" s="81">
        <v>1175</v>
      </c>
      <c r="M371" s="87">
        <f>L371*3946</f>
        <v>4636550</v>
      </c>
      <c r="N371" s="88">
        <v>0</v>
      </c>
      <c r="O371" s="97">
        <v>0</v>
      </c>
      <c r="P371" s="81">
        <v>0</v>
      </c>
      <c r="Q371" s="87">
        <v>0</v>
      </c>
      <c r="R371" s="81">
        <v>0</v>
      </c>
      <c r="S371" s="87">
        <f>R371*1554</f>
        <v>0</v>
      </c>
      <c r="T371" s="96">
        <v>1</v>
      </c>
      <c r="U371" s="85">
        <f>43*C371</f>
        <v>159382.07999999999</v>
      </c>
      <c r="V371" s="86">
        <v>1</v>
      </c>
      <c r="W371" s="82">
        <f t="shared" si="58"/>
        <v>99222.17</v>
      </c>
      <c r="X371" s="46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</row>
    <row r="372" spans="1:51" s="1" customFormat="1" ht="36" customHeight="1" x14ac:dyDescent="0.3">
      <c r="A372" s="80">
        <v>142</v>
      </c>
      <c r="B372" s="60" t="s">
        <v>354</v>
      </c>
      <c r="C372" s="3">
        <f>SUM('Прил.1.1 -перечень МКД'!H380)</f>
        <v>3381.7</v>
      </c>
      <c r="D372" s="3">
        <f>SUM('Прил.1.1 -перечень МКД'!I380*3.9*31+'Прил.1.1 -перечень МКД'!I380*4.13*318)</f>
        <v>4850169.41</v>
      </c>
      <c r="E372" s="177">
        <f t="shared" si="60"/>
        <v>4836533.28</v>
      </c>
      <c r="F372" s="139">
        <v>0</v>
      </c>
      <c r="G372" s="139">
        <v>0</v>
      </c>
      <c r="H372" s="139">
        <v>0</v>
      </c>
      <c r="I372" s="139">
        <v>0</v>
      </c>
      <c r="J372" s="145">
        <v>0</v>
      </c>
      <c r="K372" s="122">
        <v>0</v>
      </c>
      <c r="L372" s="151">
        <v>1200</v>
      </c>
      <c r="M372" s="122">
        <f>L372*3946</f>
        <v>4735200</v>
      </c>
      <c r="N372" s="152">
        <v>0</v>
      </c>
      <c r="O372" s="122">
        <v>0</v>
      </c>
      <c r="P372" s="151">
        <v>0</v>
      </c>
      <c r="Q372" s="122">
        <v>0</v>
      </c>
      <c r="R372" s="151">
        <v>0</v>
      </c>
      <c r="S372" s="122">
        <v>0</v>
      </c>
      <c r="T372" s="142">
        <v>0</v>
      </c>
      <c r="U372" s="139">
        <v>0</v>
      </c>
      <c r="V372" s="145">
        <v>1</v>
      </c>
      <c r="W372" s="122">
        <f>(F372+G372+H372+I372+K372+M372+O372+Q372+S372)*0.0214</f>
        <v>101333.28</v>
      </c>
      <c r="X372" s="46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</row>
    <row r="373" spans="1:51" s="1" customFormat="1" ht="36" customHeight="1" x14ac:dyDescent="0.3">
      <c r="A373" s="80">
        <v>143</v>
      </c>
      <c r="B373" s="60" t="s">
        <v>455</v>
      </c>
      <c r="C373" s="3">
        <f>SUM('Прил.1.1 -перечень МКД'!H381)</f>
        <v>3715.4</v>
      </c>
      <c r="D373" s="3">
        <v>725692.66</v>
      </c>
      <c r="E373" s="182">
        <f t="shared" ref="E373:E377" si="61">F373+G373+H373+I373+K373+M373+O373+Q373+S373+U373+W373</f>
        <v>7487356.5599999996</v>
      </c>
      <c r="F373" s="122">
        <v>0</v>
      </c>
      <c r="G373" s="122">
        <v>0</v>
      </c>
      <c r="H373" s="122">
        <v>0</v>
      </c>
      <c r="I373" s="122">
        <v>0</v>
      </c>
      <c r="J373" s="122">
        <v>0</v>
      </c>
      <c r="K373" s="122">
        <v>0</v>
      </c>
      <c r="L373" s="122">
        <v>0</v>
      </c>
      <c r="M373" s="122">
        <v>0</v>
      </c>
      <c r="N373" s="122">
        <v>0</v>
      </c>
      <c r="O373" s="122">
        <v>0</v>
      </c>
      <c r="P373" s="151">
        <f>C373</f>
        <v>3715.4</v>
      </c>
      <c r="Q373" s="122">
        <f>P373*1973</f>
        <v>7330484.2000000002</v>
      </c>
      <c r="R373" s="151">
        <v>0</v>
      </c>
      <c r="S373" s="122">
        <v>0</v>
      </c>
      <c r="T373" s="96">
        <v>0</v>
      </c>
      <c r="U373" s="85">
        <v>0</v>
      </c>
      <c r="V373" s="145">
        <v>1</v>
      </c>
      <c r="W373" s="122">
        <f>(F373+G373+H373+I373+K373+M373+O373+Q373+S373)*0.0214</f>
        <v>156872.35999999999</v>
      </c>
      <c r="X373" s="46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</row>
    <row r="374" spans="1:51" s="1" customFormat="1" ht="36" customHeight="1" x14ac:dyDescent="0.3">
      <c r="A374" s="80">
        <v>145</v>
      </c>
      <c r="B374" s="60" t="s">
        <v>456</v>
      </c>
      <c r="C374" s="3">
        <f>SUM('Прил.1.1 -перечень МКД'!H382)</f>
        <v>3729.5</v>
      </c>
      <c r="D374" s="3">
        <v>127902.76</v>
      </c>
      <c r="E374" s="182">
        <f t="shared" si="61"/>
        <v>7515771.1900000004</v>
      </c>
      <c r="F374" s="122">
        <v>0</v>
      </c>
      <c r="G374" s="122">
        <v>0</v>
      </c>
      <c r="H374" s="122">
        <v>0</v>
      </c>
      <c r="I374" s="122">
        <v>0</v>
      </c>
      <c r="J374" s="122">
        <v>0</v>
      </c>
      <c r="K374" s="122">
        <v>0</v>
      </c>
      <c r="L374" s="122">
        <v>0</v>
      </c>
      <c r="M374" s="122">
        <v>0</v>
      </c>
      <c r="N374" s="122">
        <v>0</v>
      </c>
      <c r="O374" s="122">
        <v>0</v>
      </c>
      <c r="P374" s="151">
        <f t="shared" ref="P374" si="62">C374</f>
        <v>3729.5</v>
      </c>
      <c r="Q374" s="122">
        <f t="shared" ref="Q374" si="63">P374*1973</f>
        <v>7358303.5</v>
      </c>
      <c r="R374" s="151">
        <v>0</v>
      </c>
      <c r="S374" s="122">
        <v>0</v>
      </c>
      <c r="T374" s="96">
        <v>0</v>
      </c>
      <c r="U374" s="85">
        <v>0</v>
      </c>
      <c r="V374" s="145">
        <v>1</v>
      </c>
      <c r="W374" s="122">
        <f t="shared" ref="W374:W377" si="64">(F374+G374+H374+I374+K374+M374+O374+Q374+S374)*0.0214</f>
        <v>157467.69</v>
      </c>
      <c r="X374" s="46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</row>
    <row r="375" spans="1:51" s="1" customFormat="1" ht="36" customHeight="1" x14ac:dyDescent="0.3">
      <c r="A375" s="80">
        <v>146</v>
      </c>
      <c r="B375" s="60" t="s">
        <v>457</v>
      </c>
      <c r="C375" s="3">
        <f>SUM('Прил.1.1 -перечень МКД'!H383)</f>
        <v>7736.5</v>
      </c>
      <c r="D375" s="3">
        <v>625483.99</v>
      </c>
      <c r="E375" s="182">
        <f t="shared" si="61"/>
        <v>10812514.609999999</v>
      </c>
      <c r="F375" s="122">
        <v>0</v>
      </c>
      <c r="G375" s="122">
        <v>0</v>
      </c>
      <c r="H375" s="122">
        <v>0</v>
      </c>
      <c r="I375" s="122">
        <v>0</v>
      </c>
      <c r="J375" s="122">
        <v>0</v>
      </c>
      <c r="K375" s="122">
        <v>0</v>
      </c>
      <c r="L375" s="122">
        <v>0</v>
      </c>
      <c r="M375" s="122">
        <v>0</v>
      </c>
      <c r="N375" s="122">
        <v>0</v>
      </c>
      <c r="O375" s="122">
        <v>0</v>
      </c>
      <c r="P375" s="151">
        <v>5365.4</v>
      </c>
      <c r="Q375" s="122">
        <v>10585974.75</v>
      </c>
      <c r="R375" s="151">
        <v>0</v>
      </c>
      <c r="S375" s="122">
        <v>0</v>
      </c>
      <c r="T375" s="96">
        <v>0</v>
      </c>
      <c r="U375" s="85">
        <v>0</v>
      </c>
      <c r="V375" s="145">
        <v>1</v>
      </c>
      <c r="W375" s="122">
        <f t="shared" si="64"/>
        <v>226539.86</v>
      </c>
      <c r="X375" s="46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</row>
    <row r="376" spans="1:51" s="1" customFormat="1" ht="36" customHeight="1" x14ac:dyDescent="0.3">
      <c r="A376" s="80">
        <v>147</v>
      </c>
      <c r="B376" s="60" t="s">
        <v>458</v>
      </c>
      <c r="C376" s="3">
        <f>SUM('Прил.1.1 -перечень МКД'!H384)</f>
        <v>24182.3</v>
      </c>
      <c r="D376" s="3">
        <v>1143991.1499999999</v>
      </c>
      <c r="E376" s="182">
        <f t="shared" si="61"/>
        <v>27051292.059999999</v>
      </c>
      <c r="F376" s="122">
        <v>0</v>
      </c>
      <c r="G376" s="122">
        <v>0</v>
      </c>
      <c r="H376" s="122">
        <v>0</v>
      </c>
      <c r="I376" s="122">
        <v>0</v>
      </c>
      <c r="J376" s="122">
        <v>0</v>
      </c>
      <c r="K376" s="122">
        <v>0</v>
      </c>
      <c r="L376" s="122">
        <v>0</v>
      </c>
      <c r="M376" s="122">
        <v>0</v>
      </c>
      <c r="N376" s="122">
        <v>0</v>
      </c>
      <c r="O376" s="122">
        <v>0</v>
      </c>
      <c r="P376" s="151">
        <v>13423.5</v>
      </c>
      <c r="Q376" s="122">
        <v>26484523.260000002</v>
      </c>
      <c r="R376" s="151">
        <v>0</v>
      </c>
      <c r="S376" s="122">
        <v>0</v>
      </c>
      <c r="T376" s="96">
        <v>0</v>
      </c>
      <c r="U376" s="85">
        <v>0</v>
      </c>
      <c r="V376" s="145">
        <v>1</v>
      </c>
      <c r="W376" s="122">
        <f t="shared" si="64"/>
        <v>566768.80000000005</v>
      </c>
      <c r="X376" s="46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</row>
    <row r="377" spans="1:51" s="1" customFormat="1" ht="36" customHeight="1" x14ac:dyDescent="0.3">
      <c r="A377" s="80">
        <v>152</v>
      </c>
      <c r="B377" s="60" t="s">
        <v>459</v>
      </c>
      <c r="C377" s="3">
        <f>SUM('Прил.1.1 -перечень МКД'!H385)</f>
        <v>15547.7</v>
      </c>
      <c r="D377" s="3">
        <v>3181430.61</v>
      </c>
      <c r="E377" s="182">
        <f t="shared" si="61"/>
        <v>22055624.510000002</v>
      </c>
      <c r="F377" s="122">
        <v>0</v>
      </c>
      <c r="G377" s="122">
        <v>0</v>
      </c>
      <c r="H377" s="122">
        <v>0</v>
      </c>
      <c r="I377" s="122">
        <v>0</v>
      </c>
      <c r="J377" s="122">
        <v>0</v>
      </c>
      <c r="K377" s="122">
        <v>0</v>
      </c>
      <c r="L377" s="122">
        <v>0</v>
      </c>
      <c r="M377" s="122">
        <v>0</v>
      </c>
      <c r="N377" s="122">
        <v>0</v>
      </c>
      <c r="O377" s="122">
        <v>0</v>
      </c>
      <c r="P377" s="151">
        <v>10944.5</v>
      </c>
      <c r="Q377" s="122">
        <v>21593523.120000001</v>
      </c>
      <c r="R377" s="151">
        <v>0</v>
      </c>
      <c r="S377" s="122">
        <v>0</v>
      </c>
      <c r="T377" s="96">
        <v>0</v>
      </c>
      <c r="U377" s="85">
        <v>0</v>
      </c>
      <c r="V377" s="145">
        <v>1</v>
      </c>
      <c r="W377" s="122">
        <f t="shared" si="64"/>
        <v>462101.39</v>
      </c>
      <c r="X377" s="46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</row>
    <row r="378" spans="1:51" s="1" customFormat="1" ht="36" customHeight="1" x14ac:dyDescent="0.3">
      <c r="A378" s="80">
        <v>154</v>
      </c>
      <c r="B378" s="62" t="s">
        <v>362</v>
      </c>
      <c r="C378" s="3">
        <f>SUM('Прил.1.1 -перечень МКД'!H386)</f>
        <v>9182.7000000000007</v>
      </c>
      <c r="D378" s="3">
        <f>SUM('Прил.1.1 -перечень МКД'!I386*3.9*31+'Прил.1.1 -перечень МКД'!I386*4.13*318)</f>
        <v>11098149.119999999</v>
      </c>
      <c r="E378" s="177">
        <f t="shared" si="60"/>
        <v>3064200</v>
      </c>
      <c r="F378" s="85">
        <v>0</v>
      </c>
      <c r="G378" s="85">
        <v>0</v>
      </c>
      <c r="H378" s="85">
        <v>0</v>
      </c>
      <c r="I378" s="85">
        <v>0</v>
      </c>
      <c r="J378" s="86">
        <v>2</v>
      </c>
      <c r="K378" s="87">
        <f>1500000*J378</f>
        <v>3000000</v>
      </c>
      <c r="L378" s="81">
        <v>0</v>
      </c>
      <c r="M378" s="82">
        <v>0</v>
      </c>
      <c r="N378" s="88">
        <v>0</v>
      </c>
      <c r="O378" s="97">
        <v>0</v>
      </c>
      <c r="P378" s="81">
        <v>0</v>
      </c>
      <c r="Q378" s="87">
        <v>0</v>
      </c>
      <c r="R378" s="81">
        <v>0</v>
      </c>
      <c r="S378" s="87">
        <v>0</v>
      </c>
      <c r="T378" s="96">
        <v>0</v>
      </c>
      <c r="U378" s="85">
        <v>0</v>
      </c>
      <c r="V378" s="86">
        <v>2</v>
      </c>
      <c r="W378" s="82">
        <f t="shared" ref="W378:W383" si="65">(F378+G378+H378+I378+K378+M378+O378+Q378+S378)*0.0214</f>
        <v>64200</v>
      </c>
      <c r="X378" s="46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</row>
    <row r="379" spans="1:51" s="1" customFormat="1" ht="36" customHeight="1" x14ac:dyDescent="0.3">
      <c r="A379" s="80">
        <v>155</v>
      </c>
      <c r="B379" s="62" t="s">
        <v>363</v>
      </c>
      <c r="C379" s="3">
        <f>SUM('Прил.1.1 -перечень МКД'!H387)</f>
        <v>9217.5</v>
      </c>
      <c r="D379" s="3">
        <f>SUM('Прил.1.1 -перечень МКД'!I387*3.9*31+'Прил.1.1 -перечень МКД'!I387*4.13*318)</f>
        <v>11212888.32</v>
      </c>
      <c r="E379" s="177">
        <f t="shared" si="60"/>
        <v>3064200</v>
      </c>
      <c r="F379" s="85">
        <v>0</v>
      </c>
      <c r="G379" s="85">
        <v>0</v>
      </c>
      <c r="H379" s="85">
        <v>0</v>
      </c>
      <c r="I379" s="85">
        <v>0</v>
      </c>
      <c r="J379" s="86">
        <v>2</v>
      </c>
      <c r="K379" s="87">
        <f>1500000*J379</f>
        <v>3000000</v>
      </c>
      <c r="L379" s="81">
        <v>0</v>
      </c>
      <c r="M379" s="82">
        <v>0</v>
      </c>
      <c r="N379" s="88">
        <v>0</v>
      </c>
      <c r="O379" s="97">
        <v>0</v>
      </c>
      <c r="P379" s="81">
        <v>0</v>
      </c>
      <c r="Q379" s="87">
        <v>0</v>
      </c>
      <c r="R379" s="81">
        <v>0</v>
      </c>
      <c r="S379" s="87">
        <v>0</v>
      </c>
      <c r="T379" s="96">
        <v>0</v>
      </c>
      <c r="U379" s="85">
        <v>0</v>
      </c>
      <c r="V379" s="86">
        <v>2</v>
      </c>
      <c r="W379" s="82">
        <f t="shared" si="65"/>
        <v>64200</v>
      </c>
      <c r="X379" s="46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</row>
    <row r="380" spans="1:51" s="1" customFormat="1" ht="36" customHeight="1" x14ac:dyDescent="0.3">
      <c r="A380" s="80">
        <v>156</v>
      </c>
      <c r="B380" s="61" t="s">
        <v>333</v>
      </c>
      <c r="C380" s="3">
        <f>SUM('Прил.1.1 -перечень МКД'!H388)</f>
        <v>5711.7</v>
      </c>
      <c r="D380" s="3">
        <f>SUM('Прил.1.1 -перечень МКД'!I388*3.9*31+'Прил.1.1 -перечень МКД'!I388*4.13*318)</f>
        <v>7055026.5599999996</v>
      </c>
      <c r="E380" s="177">
        <f t="shared" si="60"/>
        <v>3881320</v>
      </c>
      <c r="F380" s="177">
        <v>0</v>
      </c>
      <c r="G380" s="177">
        <v>0</v>
      </c>
      <c r="H380" s="177">
        <v>0</v>
      </c>
      <c r="I380" s="177">
        <v>0</v>
      </c>
      <c r="J380" s="179">
        <v>2</v>
      </c>
      <c r="K380" s="97">
        <f>J380*1900000</f>
        <v>3800000</v>
      </c>
      <c r="L380" s="79">
        <v>0</v>
      </c>
      <c r="M380" s="97">
        <v>0</v>
      </c>
      <c r="N380" s="178">
        <v>0</v>
      </c>
      <c r="O380" s="97">
        <v>0</v>
      </c>
      <c r="P380" s="95">
        <v>0</v>
      </c>
      <c r="Q380" s="97">
        <v>0</v>
      </c>
      <c r="R380" s="95">
        <v>0</v>
      </c>
      <c r="S380" s="97">
        <v>0</v>
      </c>
      <c r="T380" s="114">
        <v>0</v>
      </c>
      <c r="U380" s="177">
        <v>0</v>
      </c>
      <c r="V380" s="179">
        <v>2</v>
      </c>
      <c r="W380" s="97">
        <f t="shared" si="65"/>
        <v>81320</v>
      </c>
      <c r="X380" s="46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</row>
    <row r="381" spans="1:51" s="1" customFormat="1" ht="36" customHeight="1" x14ac:dyDescent="0.3">
      <c r="A381" s="80">
        <v>157</v>
      </c>
      <c r="B381" s="61" t="s">
        <v>334</v>
      </c>
      <c r="C381" s="3">
        <f>SUM('Прил.1.1 -перечень МКД'!H389)</f>
        <v>30855.4</v>
      </c>
      <c r="D381" s="3">
        <f>SUM('Прил.1.1 -перечень МКД'!I389*3.9*31+'Прил.1.1 -перечень МКД'!I389*4.13*318)</f>
        <v>38880812.159999996</v>
      </c>
      <c r="E381" s="177">
        <f t="shared" si="60"/>
        <v>3064200</v>
      </c>
      <c r="F381" s="177">
        <v>0</v>
      </c>
      <c r="G381" s="177">
        <v>0</v>
      </c>
      <c r="H381" s="177">
        <v>0</v>
      </c>
      <c r="I381" s="177">
        <v>0</v>
      </c>
      <c r="J381" s="179">
        <v>2</v>
      </c>
      <c r="K381" s="97">
        <f>1500000*J381</f>
        <v>3000000</v>
      </c>
      <c r="L381" s="79">
        <v>0</v>
      </c>
      <c r="M381" s="97">
        <v>0</v>
      </c>
      <c r="N381" s="178">
        <v>0</v>
      </c>
      <c r="O381" s="97">
        <v>0</v>
      </c>
      <c r="P381" s="95">
        <v>0</v>
      </c>
      <c r="Q381" s="97">
        <v>0</v>
      </c>
      <c r="R381" s="95">
        <v>0</v>
      </c>
      <c r="S381" s="97">
        <v>0</v>
      </c>
      <c r="T381" s="114">
        <v>0</v>
      </c>
      <c r="U381" s="177">
        <v>0</v>
      </c>
      <c r="V381" s="179">
        <v>2</v>
      </c>
      <c r="W381" s="97">
        <f t="shared" si="65"/>
        <v>64200</v>
      </c>
      <c r="X381" s="46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</row>
    <row r="382" spans="1:51" ht="43.5" customHeight="1" x14ac:dyDescent="0.25">
      <c r="A382" s="80">
        <v>158</v>
      </c>
      <c r="B382" s="62" t="s">
        <v>364</v>
      </c>
      <c r="C382" s="3">
        <f>SUM('Прил.1.1 -перечень МКД'!H390)</f>
        <v>2757.2</v>
      </c>
      <c r="D382" s="3">
        <f>SUM('Прил.1.1 -перечень МКД'!I390*3.9*31+'Прил.1.1 -перечень МКД'!I390*4.13*318)</f>
        <v>3465123.8399999999</v>
      </c>
      <c r="E382" s="177">
        <f t="shared" si="60"/>
        <v>1940660</v>
      </c>
      <c r="F382" s="85">
        <v>0</v>
      </c>
      <c r="G382" s="85">
        <v>0</v>
      </c>
      <c r="H382" s="85">
        <v>0</v>
      </c>
      <c r="I382" s="85">
        <v>0</v>
      </c>
      <c r="J382" s="86">
        <v>1</v>
      </c>
      <c r="K382" s="87">
        <v>1900000</v>
      </c>
      <c r="L382" s="81">
        <v>0</v>
      </c>
      <c r="M382" s="82">
        <v>0</v>
      </c>
      <c r="N382" s="88">
        <v>0</v>
      </c>
      <c r="O382" s="97">
        <v>0</v>
      </c>
      <c r="P382" s="81">
        <v>0</v>
      </c>
      <c r="Q382" s="87">
        <v>0</v>
      </c>
      <c r="R382" s="81">
        <v>0</v>
      </c>
      <c r="S382" s="87">
        <v>0</v>
      </c>
      <c r="T382" s="96">
        <v>0</v>
      </c>
      <c r="U382" s="85">
        <v>0</v>
      </c>
      <c r="V382" s="86">
        <v>1</v>
      </c>
      <c r="W382" s="82">
        <f t="shared" si="65"/>
        <v>40660</v>
      </c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</row>
    <row r="383" spans="1:51" s="1" customFormat="1" ht="36" customHeight="1" x14ac:dyDescent="0.3">
      <c r="A383" s="80">
        <v>159</v>
      </c>
      <c r="B383" s="62" t="s">
        <v>366</v>
      </c>
      <c r="C383" s="3">
        <f>SUM('Прил.1.1 -перечень МКД'!H391)</f>
        <v>2722</v>
      </c>
      <c r="D383" s="3">
        <f>SUM('Прил.1.1 -перечень МКД'!I391*3.9*31+'Прил.1.1 -перечень МКД'!I391*4.13*318)</f>
        <v>3439307.52</v>
      </c>
      <c r="E383" s="177">
        <f t="shared" si="60"/>
        <v>1940660</v>
      </c>
      <c r="F383" s="85">
        <v>0</v>
      </c>
      <c r="G383" s="85">
        <v>0</v>
      </c>
      <c r="H383" s="85">
        <v>0</v>
      </c>
      <c r="I383" s="85">
        <v>0</v>
      </c>
      <c r="J383" s="86">
        <v>1</v>
      </c>
      <c r="K383" s="87">
        <v>1900000</v>
      </c>
      <c r="L383" s="81">
        <v>0</v>
      </c>
      <c r="M383" s="82">
        <v>0</v>
      </c>
      <c r="N383" s="88">
        <v>0</v>
      </c>
      <c r="O383" s="97">
        <v>0</v>
      </c>
      <c r="P383" s="81">
        <v>0</v>
      </c>
      <c r="Q383" s="87">
        <v>0</v>
      </c>
      <c r="R383" s="81">
        <v>0</v>
      </c>
      <c r="S383" s="87">
        <v>0</v>
      </c>
      <c r="T383" s="96">
        <v>0</v>
      </c>
      <c r="U383" s="85">
        <v>0</v>
      </c>
      <c r="V383" s="86">
        <v>1</v>
      </c>
      <c r="W383" s="82">
        <f t="shared" si="65"/>
        <v>40660</v>
      </c>
      <c r="X383" s="46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</row>
    <row r="384" spans="1:51" s="1" customFormat="1" ht="36" customHeight="1" x14ac:dyDescent="0.3">
      <c r="A384" s="80">
        <v>160</v>
      </c>
      <c r="B384" s="62" t="s">
        <v>368</v>
      </c>
      <c r="C384" s="3">
        <f>SUM('Прил.1.1 -перечень МКД'!H392)</f>
        <v>10144.1</v>
      </c>
      <c r="D384" s="3">
        <f>SUM('Прил.1.1 -перечень МКД'!I392*3.9*31+'Прил.1.1 -перечень МКД'!I392*4.13*318)</f>
        <v>12813500.16</v>
      </c>
      <c r="E384" s="177">
        <f t="shared" si="60"/>
        <v>1532100</v>
      </c>
      <c r="F384" s="85">
        <v>0</v>
      </c>
      <c r="G384" s="85">
        <v>0</v>
      </c>
      <c r="H384" s="85">
        <v>0</v>
      </c>
      <c r="I384" s="85">
        <v>0</v>
      </c>
      <c r="J384" s="86">
        <v>1</v>
      </c>
      <c r="K384" s="87">
        <v>1500000</v>
      </c>
      <c r="L384" s="81">
        <v>0</v>
      </c>
      <c r="M384" s="82">
        <v>0</v>
      </c>
      <c r="N384" s="88">
        <v>0</v>
      </c>
      <c r="O384" s="97">
        <v>0</v>
      </c>
      <c r="P384" s="81">
        <v>0</v>
      </c>
      <c r="Q384" s="87">
        <v>0</v>
      </c>
      <c r="R384" s="81">
        <v>0</v>
      </c>
      <c r="S384" s="87">
        <v>0</v>
      </c>
      <c r="T384" s="96">
        <v>0</v>
      </c>
      <c r="U384" s="85">
        <v>0</v>
      </c>
      <c r="V384" s="86">
        <v>1</v>
      </c>
      <c r="W384" s="82">
        <f t="shared" ref="W384:W390" si="66">(F384+G384+H384+I384+K384+M384+O384+Q384+S384)*0.0214</f>
        <v>32100</v>
      </c>
      <c r="X384" s="46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</row>
    <row r="385" spans="1:50" s="1" customFormat="1" ht="36" customHeight="1" x14ac:dyDescent="0.3">
      <c r="A385" s="80">
        <v>161</v>
      </c>
      <c r="B385" s="62" t="s">
        <v>369</v>
      </c>
      <c r="C385" s="3">
        <f>SUM('Прил.1.1 -перечень МКД'!H393)</f>
        <v>9812</v>
      </c>
      <c r="D385" s="3">
        <f>SUM('Прил.1.1 -перечень МКД'!I393*3.9*31+'Прил.1.1 -перечень МКД'!I393*4.13*318)</f>
        <v>12292871.039999999</v>
      </c>
      <c r="E385" s="177">
        <f t="shared" si="60"/>
        <v>6128400</v>
      </c>
      <c r="F385" s="85">
        <v>0</v>
      </c>
      <c r="G385" s="85">
        <v>0</v>
      </c>
      <c r="H385" s="85">
        <v>0</v>
      </c>
      <c r="I385" s="85">
        <v>0</v>
      </c>
      <c r="J385" s="86">
        <v>4</v>
      </c>
      <c r="K385" s="87">
        <f t="shared" ref="K385:K392" si="67">1500000*J385</f>
        <v>6000000</v>
      </c>
      <c r="L385" s="81">
        <v>0</v>
      </c>
      <c r="M385" s="87">
        <v>0</v>
      </c>
      <c r="N385" s="88">
        <v>0</v>
      </c>
      <c r="O385" s="97">
        <v>0</v>
      </c>
      <c r="P385" s="81">
        <v>0</v>
      </c>
      <c r="Q385" s="87">
        <v>0</v>
      </c>
      <c r="R385" s="81">
        <v>0</v>
      </c>
      <c r="S385" s="87">
        <v>0</v>
      </c>
      <c r="T385" s="96">
        <v>0</v>
      </c>
      <c r="U385" s="85">
        <v>0</v>
      </c>
      <c r="V385" s="86">
        <v>4</v>
      </c>
      <c r="W385" s="82">
        <f t="shared" si="66"/>
        <v>128400</v>
      </c>
      <c r="X385" s="46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</row>
    <row r="386" spans="1:50" s="1" customFormat="1" ht="36" customHeight="1" x14ac:dyDescent="0.3">
      <c r="A386" s="80">
        <v>162</v>
      </c>
      <c r="B386" s="62" t="s">
        <v>370</v>
      </c>
      <c r="C386" s="3">
        <f>SUM('Прил.1.1 -перечень МКД'!H394)</f>
        <v>9093.2000000000007</v>
      </c>
      <c r="D386" s="3">
        <f>SUM('Прил.1.1 -перечень МКД'!I394*3.9*31+'Прил.1.1 -перечень МКД'!I394*4.13*318)</f>
        <v>10936080</v>
      </c>
      <c r="E386" s="177">
        <f t="shared" si="60"/>
        <v>3064200</v>
      </c>
      <c r="F386" s="85">
        <v>0</v>
      </c>
      <c r="G386" s="85">
        <v>0</v>
      </c>
      <c r="H386" s="85">
        <v>0</v>
      </c>
      <c r="I386" s="85">
        <v>0</v>
      </c>
      <c r="J386" s="86">
        <v>2</v>
      </c>
      <c r="K386" s="87">
        <f t="shared" si="67"/>
        <v>3000000</v>
      </c>
      <c r="L386" s="81">
        <v>0</v>
      </c>
      <c r="M386" s="87">
        <v>0</v>
      </c>
      <c r="N386" s="88">
        <v>0</v>
      </c>
      <c r="O386" s="97">
        <v>0</v>
      </c>
      <c r="P386" s="81">
        <v>0</v>
      </c>
      <c r="Q386" s="87">
        <v>0</v>
      </c>
      <c r="R386" s="81">
        <v>0</v>
      </c>
      <c r="S386" s="87">
        <v>0</v>
      </c>
      <c r="T386" s="96">
        <v>0</v>
      </c>
      <c r="U386" s="85">
        <v>0</v>
      </c>
      <c r="V386" s="86">
        <v>2</v>
      </c>
      <c r="W386" s="82">
        <f t="shared" si="66"/>
        <v>64200</v>
      </c>
      <c r="X386" s="46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</row>
    <row r="387" spans="1:50" s="1" customFormat="1" ht="36" customHeight="1" x14ac:dyDescent="0.3">
      <c r="A387" s="80">
        <v>163</v>
      </c>
      <c r="B387" s="62" t="s">
        <v>371</v>
      </c>
      <c r="C387" s="3">
        <f>SUM('Прил.1.1 -перечень МКД'!H395)</f>
        <v>9265.9</v>
      </c>
      <c r="D387" s="3">
        <f>SUM('Прил.1.1 -перечень МКД'!I395*3.9*31+'Прил.1.1 -перечень МКД'!I395*4.13*318)</f>
        <v>11092412.16</v>
      </c>
      <c r="E387" s="177">
        <f t="shared" si="60"/>
        <v>3064200</v>
      </c>
      <c r="F387" s="85">
        <v>0</v>
      </c>
      <c r="G387" s="85">
        <v>0</v>
      </c>
      <c r="H387" s="85">
        <v>0</v>
      </c>
      <c r="I387" s="85">
        <v>0</v>
      </c>
      <c r="J387" s="86">
        <v>2</v>
      </c>
      <c r="K387" s="87">
        <f t="shared" si="67"/>
        <v>3000000</v>
      </c>
      <c r="L387" s="81">
        <v>0</v>
      </c>
      <c r="M387" s="87">
        <v>0</v>
      </c>
      <c r="N387" s="88">
        <v>0</v>
      </c>
      <c r="O387" s="97">
        <v>0</v>
      </c>
      <c r="P387" s="81">
        <v>0</v>
      </c>
      <c r="Q387" s="87">
        <v>0</v>
      </c>
      <c r="R387" s="81">
        <v>0</v>
      </c>
      <c r="S387" s="87">
        <v>0</v>
      </c>
      <c r="T387" s="96">
        <v>0</v>
      </c>
      <c r="U387" s="85">
        <v>0</v>
      </c>
      <c r="V387" s="86">
        <v>2</v>
      </c>
      <c r="W387" s="82">
        <f t="shared" si="66"/>
        <v>64200</v>
      </c>
      <c r="X387" s="46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</row>
    <row r="388" spans="1:50" s="1" customFormat="1" ht="36" customHeight="1" x14ac:dyDescent="0.3">
      <c r="A388" s="80">
        <v>164</v>
      </c>
      <c r="B388" s="62" t="s">
        <v>372</v>
      </c>
      <c r="C388" s="3">
        <f>SUM('Прил.1.1 -перечень МКД'!H396)</f>
        <v>9011.1</v>
      </c>
      <c r="D388" s="3">
        <f>SUM('Прил.1.1 -перечень МКД'!I396*3.9*31+'Прил.1.1 -перечень МКД'!I396*4.13*318)</f>
        <v>10916000.640000001</v>
      </c>
      <c r="E388" s="177">
        <f t="shared" si="60"/>
        <v>1532100</v>
      </c>
      <c r="F388" s="85">
        <v>0</v>
      </c>
      <c r="G388" s="85">
        <v>0</v>
      </c>
      <c r="H388" s="85">
        <v>0</v>
      </c>
      <c r="I388" s="85">
        <v>0</v>
      </c>
      <c r="J388" s="86">
        <v>1</v>
      </c>
      <c r="K388" s="87">
        <f t="shared" si="67"/>
        <v>1500000</v>
      </c>
      <c r="L388" s="81">
        <v>0</v>
      </c>
      <c r="M388" s="87">
        <v>0</v>
      </c>
      <c r="N388" s="88">
        <v>0</v>
      </c>
      <c r="O388" s="97">
        <v>0</v>
      </c>
      <c r="P388" s="81">
        <v>0</v>
      </c>
      <c r="Q388" s="87">
        <v>0</v>
      </c>
      <c r="R388" s="81">
        <v>0</v>
      </c>
      <c r="S388" s="87">
        <v>0</v>
      </c>
      <c r="T388" s="96">
        <v>0</v>
      </c>
      <c r="U388" s="85">
        <v>0</v>
      </c>
      <c r="V388" s="86">
        <v>1</v>
      </c>
      <c r="W388" s="82">
        <f t="shared" si="66"/>
        <v>32100</v>
      </c>
      <c r="X388" s="46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</row>
    <row r="389" spans="1:50" s="1" customFormat="1" ht="36" customHeight="1" x14ac:dyDescent="0.3">
      <c r="A389" s="80">
        <v>165</v>
      </c>
      <c r="B389" s="62" t="s">
        <v>373</v>
      </c>
      <c r="C389" s="3">
        <f>SUM('Прил.1.1 -перечень МКД'!H397)</f>
        <v>9045.5</v>
      </c>
      <c r="D389" s="3">
        <f>SUM('Прил.1.1 -перечень МКД'!I397*3.9*31+'Прил.1.1 -перечень МКД'!I397*4.13*318)</f>
        <v>11060858.880000001</v>
      </c>
      <c r="E389" s="177">
        <f t="shared" si="60"/>
        <v>1532100</v>
      </c>
      <c r="F389" s="85">
        <v>0</v>
      </c>
      <c r="G389" s="85">
        <v>0</v>
      </c>
      <c r="H389" s="85">
        <v>0</v>
      </c>
      <c r="I389" s="85">
        <v>0</v>
      </c>
      <c r="J389" s="86">
        <v>1</v>
      </c>
      <c r="K389" s="87">
        <f t="shared" si="67"/>
        <v>1500000</v>
      </c>
      <c r="L389" s="81">
        <v>0</v>
      </c>
      <c r="M389" s="87">
        <v>0</v>
      </c>
      <c r="N389" s="88">
        <v>0</v>
      </c>
      <c r="O389" s="97">
        <v>0</v>
      </c>
      <c r="P389" s="81">
        <v>0</v>
      </c>
      <c r="Q389" s="87">
        <v>0</v>
      </c>
      <c r="R389" s="81">
        <v>0</v>
      </c>
      <c r="S389" s="87">
        <v>0</v>
      </c>
      <c r="T389" s="96">
        <v>0</v>
      </c>
      <c r="U389" s="85">
        <v>0</v>
      </c>
      <c r="V389" s="86">
        <v>1</v>
      </c>
      <c r="W389" s="82">
        <f t="shared" si="66"/>
        <v>32100</v>
      </c>
      <c r="X389" s="46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</row>
    <row r="390" spans="1:50" s="1" customFormat="1" ht="36" customHeight="1" x14ac:dyDescent="0.3">
      <c r="A390" s="80">
        <v>166</v>
      </c>
      <c r="B390" s="62" t="s">
        <v>374</v>
      </c>
      <c r="C390" s="3">
        <f>SUM('Прил.1.1 -перечень МКД'!H398)</f>
        <v>9314.2999999999993</v>
      </c>
      <c r="D390" s="3">
        <f>SUM('Прил.1.1 -перечень МКД'!I398*3.9*31+'Прил.1.1 -перечень МКД'!I398*4.13*318)</f>
        <v>11096714.880000001</v>
      </c>
      <c r="E390" s="177">
        <f t="shared" si="60"/>
        <v>3064200</v>
      </c>
      <c r="F390" s="85">
        <v>0</v>
      </c>
      <c r="G390" s="85">
        <v>0</v>
      </c>
      <c r="H390" s="85">
        <v>0</v>
      </c>
      <c r="I390" s="85">
        <v>0</v>
      </c>
      <c r="J390" s="86">
        <v>2</v>
      </c>
      <c r="K390" s="87">
        <f t="shared" si="67"/>
        <v>3000000</v>
      </c>
      <c r="L390" s="81">
        <v>0</v>
      </c>
      <c r="M390" s="87">
        <v>0</v>
      </c>
      <c r="N390" s="88">
        <v>0</v>
      </c>
      <c r="O390" s="97">
        <v>0</v>
      </c>
      <c r="P390" s="81">
        <v>0</v>
      </c>
      <c r="Q390" s="87">
        <v>0</v>
      </c>
      <c r="R390" s="81">
        <v>0</v>
      </c>
      <c r="S390" s="87">
        <v>0</v>
      </c>
      <c r="T390" s="96">
        <v>0</v>
      </c>
      <c r="U390" s="85">
        <v>0</v>
      </c>
      <c r="V390" s="86">
        <v>2</v>
      </c>
      <c r="W390" s="82">
        <f t="shared" si="66"/>
        <v>64200</v>
      </c>
      <c r="X390" s="46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</row>
    <row r="391" spans="1:50" s="1" customFormat="1" ht="36" customHeight="1" x14ac:dyDescent="0.3">
      <c r="A391" s="80">
        <v>167</v>
      </c>
      <c r="B391" s="62" t="s">
        <v>376</v>
      </c>
      <c r="C391" s="3">
        <f>SUM('Прил.1.1 -перечень МКД'!H399)</f>
        <v>8957.2999999999993</v>
      </c>
      <c r="D391" s="3">
        <f>SUM('Прил.1.1 -перечень МКД'!I399*3.9*31+'Прил.1.1 -перечень МКД'!I399*4.13*318)</f>
        <v>11310416.640000001</v>
      </c>
      <c r="E391" s="177">
        <f t="shared" si="60"/>
        <v>6128400</v>
      </c>
      <c r="F391" s="85">
        <v>0</v>
      </c>
      <c r="G391" s="85">
        <v>0</v>
      </c>
      <c r="H391" s="85">
        <v>0</v>
      </c>
      <c r="I391" s="85">
        <v>0</v>
      </c>
      <c r="J391" s="86">
        <v>4</v>
      </c>
      <c r="K391" s="87">
        <f t="shared" si="67"/>
        <v>6000000</v>
      </c>
      <c r="L391" s="81">
        <v>0</v>
      </c>
      <c r="M391" s="87">
        <v>0</v>
      </c>
      <c r="N391" s="88">
        <v>0</v>
      </c>
      <c r="O391" s="97">
        <v>0</v>
      </c>
      <c r="P391" s="81">
        <v>0</v>
      </c>
      <c r="Q391" s="87">
        <v>0</v>
      </c>
      <c r="R391" s="81">
        <v>0</v>
      </c>
      <c r="S391" s="87">
        <v>0</v>
      </c>
      <c r="T391" s="96">
        <v>0</v>
      </c>
      <c r="U391" s="85">
        <v>0</v>
      </c>
      <c r="V391" s="86">
        <v>4</v>
      </c>
      <c r="W391" s="82">
        <f t="shared" ref="W391:W420" si="68">(F391+G391+H391+I391+K391+M391+O391+Q391+S391)*0.0214</f>
        <v>128400</v>
      </c>
      <c r="X391" s="46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</row>
    <row r="392" spans="1:50" s="1" customFormat="1" ht="36" customHeight="1" x14ac:dyDescent="0.3">
      <c r="A392" s="80">
        <v>168</v>
      </c>
      <c r="B392" s="62" t="s">
        <v>377</v>
      </c>
      <c r="C392" s="3">
        <f>SUM('Прил.1.1 -перечень МКД'!H400)</f>
        <v>9363.7999999999993</v>
      </c>
      <c r="D392" s="3">
        <f>SUM('Прил.1.1 -перечень МКД'!I400*3.9*31+'Прил.1.1 -перечень МКД'!I400*4.13*318)</f>
        <v>11234401.92</v>
      </c>
      <c r="E392" s="177">
        <f t="shared" si="60"/>
        <v>3064200</v>
      </c>
      <c r="F392" s="85">
        <v>0</v>
      </c>
      <c r="G392" s="85">
        <v>0</v>
      </c>
      <c r="H392" s="85">
        <v>0</v>
      </c>
      <c r="I392" s="85">
        <v>0</v>
      </c>
      <c r="J392" s="86">
        <v>2</v>
      </c>
      <c r="K392" s="87">
        <f t="shared" si="67"/>
        <v>3000000</v>
      </c>
      <c r="L392" s="81">
        <v>0</v>
      </c>
      <c r="M392" s="87">
        <v>0</v>
      </c>
      <c r="N392" s="88">
        <v>0</v>
      </c>
      <c r="O392" s="97">
        <v>0</v>
      </c>
      <c r="P392" s="81">
        <v>0</v>
      </c>
      <c r="Q392" s="87">
        <v>0</v>
      </c>
      <c r="R392" s="81">
        <v>0</v>
      </c>
      <c r="S392" s="87">
        <v>0</v>
      </c>
      <c r="T392" s="96">
        <v>0</v>
      </c>
      <c r="U392" s="85">
        <v>0</v>
      </c>
      <c r="V392" s="86">
        <v>2</v>
      </c>
      <c r="W392" s="82">
        <f t="shared" si="68"/>
        <v>64200</v>
      </c>
      <c r="X392" s="46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</row>
    <row r="393" spans="1:50" s="1" customFormat="1" ht="36" customHeight="1" x14ac:dyDescent="0.3">
      <c r="A393" s="80">
        <v>169</v>
      </c>
      <c r="B393" s="62" t="s">
        <v>378</v>
      </c>
      <c r="C393" s="3">
        <f>SUM('Прил.1.1 -перечень МКД'!H401)</f>
        <v>5886.6</v>
      </c>
      <c r="D393" s="3">
        <f>SUM('Прил.1.1 -перечень МКД'!I401*3.9*31+'Прил.1.1 -перечень МКД'!I401*4.13*318)</f>
        <v>7155423.3600000003</v>
      </c>
      <c r="E393" s="177">
        <f t="shared" si="60"/>
        <v>3983460</v>
      </c>
      <c r="F393" s="85">
        <v>0</v>
      </c>
      <c r="G393" s="85">
        <v>0</v>
      </c>
      <c r="H393" s="85">
        <v>0</v>
      </c>
      <c r="I393" s="85">
        <v>0</v>
      </c>
      <c r="J393" s="86">
        <v>2</v>
      </c>
      <c r="K393" s="87">
        <v>3900000</v>
      </c>
      <c r="L393" s="81">
        <v>0</v>
      </c>
      <c r="M393" s="87">
        <v>0</v>
      </c>
      <c r="N393" s="88">
        <v>0</v>
      </c>
      <c r="O393" s="97">
        <v>0</v>
      </c>
      <c r="P393" s="81">
        <v>0</v>
      </c>
      <c r="Q393" s="87">
        <v>0</v>
      </c>
      <c r="R393" s="81">
        <v>0</v>
      </c>
      <c r="S393" s="87">
        <v>0</v>
      </c>
      <c r="T393" s="96">
        <v>0</v>
      </c>
      <c r="U393" s="85">
        <v>0</v>
      </c>
      <c r="V393" s="86">
        <v>2</v>
      </c>
      <c r="W393" s="82">
        <f t="shared" si="68"/>
        <v>83460</v>
      </c>
      <c r="X393" s="46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</row>
    <row r="394" spans="1:50" s="1" customFormat="1" ht="36" customHeight="1" x14ac:dyDescent="0.3">
      <c r="A394" s="80">
        <v>170</v>
      </c>
      <c r="B394" s="61" t="s">
        <v>327</v>
      </c>
      <c r="C394" s="3">
        <f>SUM('Прил.1.1 -перечень МКД'!H402)</f>
        <v>4410.7</v>
      </c>
      <c r="D394" s="3">
        <f>SUM('Прил.1.1 -перечень МКД'!I402*3.9*31+'Прил.1.1 -перечень МКД'!I402*4.13*318)</f>
        <v>5605009.9199999999</v>
      </c>
      <c r="E394" s="177">
        <f t="shared" si="60"/>
        <v>3064200</v>
      </c>
      <c r="F394" s="177">
        <v>0</v>
      </c>
      <c r="G394" s="177">
        <v>0</v>
      </c>
      <c r="H394" s="177">
        <v>0</v>
      </c>
      <c r="I394" s="177">
        <v>0</v>
      </c>
      <c r="J394" s="179">
        <v>2</v>
      </c>
      <c r="K394" s="97">
        <f t="shared" ref="K394:K397" si="69">1500000*J394</f>
        <v>3000000</v>
      </c>
      <c r="L394" s="79">
        <v>0</v>
      </c>
      <c r="M394" s="97">
        <v>0</v>
      </c>
      <c r="N394" s="178">
        <v>0</v>
      </c>
      <c r="O394" s="97">
        <v>0</v>
      </c>
      <c r="P394" s="95">
        <v>0</v>
      </c>
      <c r="Q394" s="97">
        <v>0</v>
      </c>
      <c r="R394" s="95">
        <v>0</v>
      </c>
      <c r="S394" s="97">
        <v>0</v>
      </c>
      <c r="T394" s="114">
        <v>0</v>
      </c>
      <c r="U394" s="177">
        <v>0</v>
      </c>
      <c r="V394" s="179">
        <v>2</v>
      </c>
      <c r="W394" s="97">
        <f t="shared" si="68"/>
        <v>64200</v>
      </c>
      <c r="X394" s="46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</row>
    <row r="395" spans="1:50" s="1" customFormat="1" ht="36" customHeight="1" x14ac:dyDescent="0.3">
      <c r="A395" s="80">
        <v>171</v>
      </c>
      <c r="B395" s="61" t="s">
        <v>328</v>
      </c>
      <c r="C395" s="3">
        <f>SUM('Прил.1.1 -перечень МКД'!H403)</f>
        <v>2602.6</v>
      </c>
      <c r="D395" s="3">
        <f>SUM('Прил.1.1 -перечень МКД'!I403*3.9*31+'Прил.1.1 -перечень МКД'!I403*4.13*318)</f>
        <v>3389109.12</v>
      </c>
      <c r="E395" s="177">
        <f t="shared" si="60"/>
        <v>1532100</v>
      </c>
      <c r="F395" s="177">
        <v>0</v>
      </c>
      <c r="G395" s="177">
        <v>0</v>
      </c>
      <c r="H395" s="177">
        <v>0</v>
      </c>
      <c r="I395" s="177">
        <v>0</v>
      </c>
      <c r="J395" s="179">
        <v>1</v>
      </c>
      <c r="K395" s="97">
        <f t="shared" si="69"/>
        <v>1500000</v>
      </c>
      <c r="L395" s="79">
        <v>0</v>
      </c>
      <c r="M395" s="97">
        <v>0</v>
      </c>
      <c r="N395" s="178">
        <v>0</v>
      </c>
      <c r="O395" s="97">
        <v>0</v>
      </c>
      <c r="P395" s="95">
        <v>0</v>
      </c>
      <c r="Q395" s="97">
        <v>0</v>
      </c>
      <c r="R395" s="95">
        <v>0</v>
      </c>
      <c r="S395" s="97">
        <v>0</v>
      </c>
      <c r="T395" s="114">
        <v>0</v>
      </c>
      <c r="U395" s="177">
        <v>0</v>
      </c>
      <c r="V395" s="179">
        <v>1</v>
      </c>
      <c r="W395" s="97">
        <f t="shared" si="68"/>
        <v>32100</v>
      </c>
      <c r="X395" s="46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</row>
    <row r="396" spans="1:50" s="1" customFormat="1" ht="36" customHeight="1" x14ac:dyDescent="0.3">
      <c r="A396" s="80">
        <v>172</v>
      </c>
      <c r="B396" s="61" t="s">
        <v>335</v>
      </c>
      <c r="C396" s="3">
        <f>SUM('Прил.1.1 -перечень МКД'!H404)</f>
        <v>15306.8</v>
      </c>
      <c r="D396" s="3">
        <f>SUM('Прил.1.1 -перечень МКД'!I404*3.9*31+'Прил.1.1 -перечень МКД'!I404*4.13*318)</f>
        <v>18815794.559999999</v>
      </c>
      <c r="E396" s="177">
        <f t="shared" si="60"/>
        <v>9192600</v>
      </c>
      <c r="F396" s="177">
        <v>0</v>
      </c>
      <c r="G396" s="177">
        <v>0</v>
      </c>
      <c r="H396" s="177">
        <v>0</v>
      </c>
      <c r="I396" s="177">
        <v>0</v>
      </c>
      <c r="J396" s="179">
        <v>6</v>
      </c>
      <c r="K396" s="97">
        <f t="shared" si="69"/>
        <v>9000000</v>
      </c>
      <c r="L396" s="79">
        <v>0</v>
      </c>
      <c r="M396" s="97">
        <v>0</v>
      </c>
      <c r="N396" s="178">
        <v>0</v>
      </c>
      <c r="O396" s="97">
        <v>0</v>
      </c>
      <c r="P396" s="95">
        <v>0</v>
      </c>
      <c r="Q396" s="97">
        <v>0</v>
      </c>
      <c r="R396" s="95">
        <v>0</v>
      </c>
      <c r="S396" s="97">
        <v>0</v>
      </c>
      <c r="T396" s="114">
        <v>0</v>
      </c>
      <c r="U396" s="177">
        <v>0</v>
      </c>
      <c r="V396" s="179">
        <v>6</v>
      </c>
      <c r="W396" s="97">
        <f t="shared" si="68"/>
        <v>192600</v>
      </c>
      <c r="X396" s="46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</row>
    <row r="397" spans="1:50" s="1" customFormat="1" ht="36" customHeight="1" x14ac:dyDescent="0.3">
      <c r="A397" s="80">
        <v>173</v>
      </c>
      <c r="B397" s="61" t="s">
        <v>336</v>
      </c>
      <c r="C397" s="3">
        <f>SUM('Прил.1.1 -перечень МКД'!H405)</f>
        <v>21146.3</v>
      </c>
      <c r="D397" s="3">
        <f>SUM('Прил.1.1 -перечень МКД'!I405*3.9*31+'Прил.1.1 -перечень МКД'!I405*4.13*318)</f>
        <v>26170577.280000001</v>
      </c>
      <c r="E397" s="177">
        <f t="shared" si="60"/>
        <v>12256800</v>
      </c>
      <c r="F397" s="177">
        <v>0</v>
      </c>
      <c r="G397" s="177">
        <v>0</v>
      </c>
      <c r="H397" s="177">
        <v>0</v>
      </c>
      <c r="I397" s="177">
        <v>0</v>
      </c>
      <c r="J397" s="179">
        <v>8</v>
      </c>
      <c r="K397" s="97">
        <f t="shared" si="69"/>
        <v>12000000</v>
      </c>
      <c r="L397" s="79">
        <v>0</v>
      </c>
      <c r="M397" s="97">
        <v>0</v>
      </c>
      <c r="N397" s="178">
        <v>0</v>
      </c>
      <c r="O397" s="97">
        <v>0</v>
      </c>
      <c r="P397" s="95">
        <v>0</v>
      </c>
      <c r="Q397" s="97">
        <v>0</v>
      </c>
      <c r="R397" s="95">
        <v>0</v>
      </c>
      <c r="S397" s="97">
        <v>0</v>
      </c>
      <c r="T397" s="114">
        <v>0</v>
      </c>
      <c r="U397" s="177">
        <v>0</v>
      </c>
      <c r="V397" s="179">
        <v>8</v>
      </c>
      <c r="W397" s="97">
        <f t="shared" si="68"/>
        <v>256800</v>
      </c>
      <c r="X397" s="46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</row>
    <row r="398" spans="1:50" s="1" customFormat="1" ht="36" customHeight="1" x14ac:dyDescent="0.3">
      <c r="A398" s="80">
        <v>174</v>
      </c>
      <c r="B398" s="62" t="s">
        <v>382</v>
      </c>
      <c r="C398" s="3">
        <f>SUM('Прил.1.1 -перечень МКД'!H406)</f>
        <v>2753.7</v>
      </c>
      <c r="D398" s="3">
        <f>SUM('Прил.1.1 -перечень МКД'!I406*3.9*31+'Прил.1.1 -перечень МКД'!I406*4.13*318)</f>
        <v>3459386.88</v>
      </c>
      <c r="E398" s="177">
        <f t="shared" si="60"/>
        <v>1940660</v>
      </c>
      <c r="F398" s="85">
        <v>0</v>
      </c>
      <c r="G398" s="85">
        <v>0</v>
      </c>
      <c r="H398" s="85">
        <v>0</v>
      </c>
      <c r="I398" s="85">
        <v>0</v>
      </c>
      <c r="J398" s="86">
        <v>1</v>
      </c>
      <c r="K398" s="87">
        <f>J398*1900000</f>
        <v>1900000</v>
      </c>
      <c r="L398" s="81">
        <v>0</v>
      </c>
      <c r="M398" s="87">
        <v>0</v>
      </c>
      <c r="N398" s="88">
        <v>0</v>
      </c>
      <c r="O398" s="97">
        <v>0</v>
      </c>
      <c r="P398" s="81">
        <v>0</v>
      </c>
      <c r="Q398" s="87">
        <v>0</v>
      </c>
      <c r="R398" s="81">
        <v>0</v>
      </c>
      <c r="S398" s="87">
        <v>0</v>
      </c>
      <c r="T398" s="96">
        <v>0</v>
      </c>
      <c r="U398" s="85">
        <v>0</v>
      </c>
      <c r="V398" s="86">
        <v>1</v>
      </c>
      <c r="W398" s="82">
        <f t="shared" si="68"/>
        <v>40660</v>
      </c>
      <c r="X398" s="46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</row>
    <row r="399" spans="1:50" s="1" customFormat="1" ht="36" customHeight="1" x14ac:dyDescent="0.3">
      <c r="A399" s="80">
        <v>175</v>
      </c>
      <c r="B399" s="62" t="s">
        <v>383</v>
      </c>
      <c r="C399" s="3">
        <f>SUM('Прил.1.1 -перечень МКД'!H407)</f>
        <v>2770.9</v>
      </c>
      <c r="D399" s="3">
        <f>SUM('Прил.1.1 -перечень МКД'!I407*3.9*31+'Прил.1.1 -перечень МКД'!I407*4.13*318)</f>
        <v>3479466.24</v>
      </c>
      <c r="E399" s="177">
        <f t="shared" si="60"/>
        <v>1940660</v>
      </c>
      <c r="F399" s="85">
        <v>0</v>
      </c>
      <c r="G399" s="85">
        <v>0</v>
      </c>
      <c r="H399" s="85">
        <v>0</v>
      </c>
      <c r="I399" s="85">
        <v>0</v>
      </c>
      <c r="J399" s="86">
        <v>1</v>
      </c>
      <c r="K399" s="87">
        <f>J399*1900000</f>
        <v>1900000</v>
      </c>
      <c r="L399" s="81">
        <v>0</v>
      </c>
      <c r="M399" s="87">
        <v>0</v>
      </c>
      <c r="N399" s="88">
        <v>0</v>
      </c>
      <c r="O399" s="97">
        <v>0</v>
      </c>
      <c r="P399" s="81">
        <v>0</v>
      </c>
      <c r="Q399" s="87">
        <v>0</v>
      </c>
      <c r="R399" s="81">
        <v>0</v>
      </c>
      <c r="S399" s="87">
        <v>0</v>
      </c>
      <c r="T399" s="96">
        <v>0</v>
      </c>
      <c r="U399" s="85">
        <v>0</v>
      </c>
      <c r="V399" s="86">
        <v>1</v>
      </c>
      <c r="W399" s="82">
        <f t="shared" si="68"/>
        <v>40660</v>
      </c>
      <c r="X399" s="46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</row>
    <row r="400" spans="1:50" s="1" customFormat="1" ht="36" customHeight="1" x14ac:dyDescent="0.3">
      <c r="A400" s="80">
        <v>176</v>
      </c>
      <c r="B400" s="62" t="s">
        <v>384</v>
      </c>
      <c r="C400" s="3">
        <f>SUM('Прил.1.1 -перечень МКД'!H408)</f>
        <v>2680.8</v>
      </c>
      <c r="D400" s="3">
        <f>SUM('Прил.1.1 -перечень МКД'!I408*3.9*31+'Прил.1.1 -перечень МКД'!I408*4.13*318)</f>
        <v>3351818.88</v>
      </c>
      <c r="E400" s="177">
        <f t="shared" si="60"/>
        <v>1940660</v>
      </c>
      <c r="F400" s="85">
        <v>0</v>
      </c>
      <c r="G400" s="85">
        <v>0</v>
      </c>
      <c r="H400" s="85">
        <v>0</v>
      </c>
      <c r="I400" s="85">
        <v>0</v>
      </c>
      <c r="J400" s="86">
        <v>1</v>
      </c>
      <c r="K400" s="87">
        <f>J400*1900000</f>
        <v>1900000</v>
      </c>
      <c r="L400" s="81">
        <v>0</v>
      </c>
      <c r="M400" s="87">
        <v>0</v>
      </c>
      <c r="N400" s="88">
        <v>0</v>
      </c>
      <c r="O400" s="97">
        <v>0</v>
      </c>
      <c r="P400" s="81">
        <v>0</v>
      </c>
      <c r="Q400" s="87">
        <v>0</v>
      </c>
      <c r="R400" s="81">
        <v>0</v>
      </c>
      <c r="S400" s="87">
        <v>0</v>
      </c>
      <c r="T400" s="96">
        <v>0</v>
      </c>
      <c r="U400" s="85">
        <v>0</v>
      </c>
      <c r="V400" s="86">
        <v>1</v>
      </c>
      <c r="W400" s="82">
        <f t="shared" si="68"/>
        <v>40660</v>
      </c>
      <c r="X400" s="46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</row>
    <row r="401" spans="1:50" s="1" customFormat="1" ht="36" customHeight="1" x14ac:dyDescent="0.3">
      <c r="A401" s="80">
        <v>177</v>
      </c>
      <c r="B401" s="62" t="s">
        <v>385</v>
      </c>
      <c r="C401" s="3">
        <f>SUM('Прил.1.1 -перечень МКД'!H409)</f>
        <v>1971.4</v>
      </c>
      <c r="D401" s="3">
        <f>SUM('Прил.1.1 -перечень МКД'!I409*3.9*31+'Прил.1.1 -перечень МКД'!I409*4.13*318)</f>
        <v>2469761.2799999998</v>
      </c>
      <c r="E401" s="177">
        <f t="shared" si="60"/>
        <v>1532100</v>
      </c>
      <c r="F401" s="85">
        <v>0</v>
      </c>
      <c r="G401" s="85">
        <v>0</v>
      </c>
      <c r="H401" s="85">
        <v>0</v>
      </c>
      <c r="I401" s="85">
        <v>0</v>
      </c>
      <c r="J401" s="86">
        <v>1</v>
      </c>
      <c r="K401" s="87">
        <f>1500000*J401</f>
        <v>1500000</v>
      </c>
      <c r="L401" s="81">
        <v>0</v>
      </c>
      <c r="M401" s="87">
        <v>0</v>
      </c>
      <c r="N401" s="88">
        <v>0</v>
      </c>
      <c r="O401" s="97">
        <v>0</v>
      </c>
      <c r="P401" s="81">
        <v>0</v>
      </c>
      <c r="Q401" s="87">
        <v>0</v>
      </c>
      <c r="R401" s="81">
        <v>0</v>
      </c>
      <c r="S401" s="87">
        <v>0</v>
      </c>
      <c r="T401" s="96">
        <v>0</v>
      </c>
      <c r="U401" s="85">
        <v>0</v>
      </c>
      <c r="V401" s="86">
        <v>1</v>
      </c>
      <c r="W401" s="82">
        <f t="shared" si="68"/>
        <v>32100</v>
      </c>
      <c r="X401" s="46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</row>
    <row r="402" spans="1:50" s="1" customFormat="1" ht="36" customHeight="1" x14ac:dyDescent="0.3">
      <c r="A402" s="80">
        <v>178</v>
      </c>
      <c r="B402" s="62" t="s">
        <v>386</v>
      </c>
      <c r="C402" s="3">
        <f>SUM('Прил.1.1 -перечень МКД'!H410)</f>
        <v>2066.9</v>
      </c>
      <c r="D402" s="3">
        <f>SUM('Прил.1.1 -перечень МКД'!I410*3.9*31+'Прил.1.1 -перечень МКД'!I410*4.13*318)</f>
        <v>2628961.92</v>
      </c>
      <c r="E402" s="177">
        <f t="shared" si="60"/>
        <v>1532100</v>
      </c>
      <c r="F402" s="85">
        <v>0</v>
      </c>
      <c r="G402" s="85">
        <v>0</v>
      </c>
      <c r="H402" s="85">
        <v>0</v>
      </c>
      <c r="I402" s="85">
        <v>0</v>
      </c>
      <c r="J402" s="86">
        <v>1</v>
      </c>
      <c r="K402" s="87">
        <f>1500000*J402</f>
        <v>1500000</v>
      </c>
      <c r="L402" s="81">
        <v>0</v>
      </c>
      <c r="M402" s="87">
        <v>0</v>
      </c>
      <c r="N402" s="88">
        <v>0</v>
      </c>
      <c r="O402" s="97">
        <v>0</v>
      </c>
      <c r="P402" s="81">
        <v>0</v>
      </c>
      <c r="Q402" s="87">
        <v>0</v>
      </c>
      <c r="R402" s="81">
        <v>0</v>
      </c>
      <c r="S402" s="87">
        <v>0</v>
      </c>
      <c r="T402" s="96">
        <v>0</v>
      </c>
      <c r="U402" s="85">
        <v>0</v>
      </c>
      <c r="V402" s="86">
        <v>1</v>
      </c>
      <c r="W402" s="82">
        <f t="shared" si="68"/>
        <v>32100</v>
      </c>
      <c r="X402" s="46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</row>
    <row r="403" spans="1:50" s="1" customFormat="1" ht="36" customHeight="1" x14ac:dyDescent="0.3">
      <c r="A403" s="80">
        <v>179</v>
      </c>
      <c r="B403" s="62" t="s">
        <v>387</v>
      </c>
      <c r="C403" s="3">
        <f>SUM('Прил.1.1 -перечень МКД'!H411)</f>
        <v>2055.4</v>
      </c>
      <c r="D403" s="3">
        <f>SUM('Прил.1.1 -перечень МКД'!I411*3.9*31+'Прил.1.1 -перечень МКД'!I411*4.13*318)</f>
        <v>2564421.12</v>
      </c>
      <c r="E403" s="177">
        <f t="shared" si="60"/>
        <v>1532100</v>
      </c>
      <c r="F403" s="85">
        <v>0</v>
      </c>
      <c r="G403" s="85">
        <v>0</v>
      </c>
      <c r="H403" s="85">
        <v>0</v>
      </c>
      <c r="I403" s="85">
        <v>0</v>
      </c>
      <c r="J403" s="86">
        <v>1</v>
      </c>
      <c r="K403" s="87">
        <f>1500000*J403</f>
        <v>1500000</v>
      </c>
      <c r="L403" s="81">
        <v>0</v>
      </c>
      <c r="M403" s="87">
        <v>0</v>
      </c>
      <c r="N403" s="88">
        <v>0</v>
      </c>
      <c r="O403" s="97">
        <v>0</v>
      </c>
      <c r="P403" s="81">
        <v>0</v>
      </c>
      <c r="Q403" s="87">
        <v>0</v>
      </c>
      <c r="R403" s="81">
        <v>0</v>
      </c>
      <c r="S403" s="87">
        <v>0</v>
      </c>
      <c r="T403" s="96">
        <v>0</v>
      </c>
      <c r="U403" s="85">
        <v>0</v>
      </c>
      <c r="V403" s="86">
        <v>1</v>
      </c>
      <c r="W403" s="82">
        <f t="shared" si="68"/>
        <v>32100</v>
      </c>
      <c r="X403" s="46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</row>
    <row r="404" spans="1:50" s="1" customFormat="1" ht="36" customHeight="1" x14ac:dyDescent="0.3">
      <c r="A404" s="80">
        <v>180</v>
      </c>
      <c r="B404" s="62" t="s">
        <v>388</v>
      </c>
      <c r="C404" s="3">
        <f>SUM('Прил.1.1 -перечень МКД'!H412)</f>
        <v>2761.7</v>
      </c>
      <c r="D404" s="3">
        <f>SUM('Прил.1.1 -перечень МКД'!I412*3.9*31+'Прил.1.1 -перечень МКД'!I412*4.13*318)</f>
        <v>3488071.6800000002</v>
      </c>
      <c r="E404" s="177">
        <f t="shared" si="60"/>
        <v>1940660</v>
      </c>
      <c r="F404" s="85">
        <v>0</v>
      </c>
      <c r="G404" s="85">
        <v>0</v>
      </c>
      <c r="H404" s="85">
        <v>0</v>
      </c>
      <c r="I404" s="85">
        <v>0</v>
      </c>
      <c r="J404" s="86">
        <v>1</v>
      </c>
      <c r="K404" s="87">
        <f>J404*1900000</f>
        <v>1900000</v>
      </c>
      <c r="L404" s="81">
        <v>0</v>
      </c>
      <c r="M404" s="87">
        <v>0</v>
      </c>
      <c r="N404" s="88">
        <v>0</v>
      </c>
      <c r="O404" s="97">
        <v>0</v>
      </c>
      <c r="P404" s="81">
        <v>0</v>
      </c>
      <c r="Q404" s="87">
        <v>0</v>
      </c>
      <c r="R404" s="81">
        <v>0</v>
      </c>
      <c r="S404" s="87">
        <v>0</v>
      </c>
      <c r="T404" s="96">
        <v>0</v>
      </c>
      <c r="U404" s="85">
        <v>0</v>
      </c>
      <c r="V404" s="86">
        <v>1</v>
      </c>
      <c r="W404" s="82">
        <f t="shared" si="68"/>
        <v>40660</v>
      </c>
      <c r="X404" s="46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</row>
    <row r="405" spans="1:50" s="1" customFormat="1" ht="36" customHeight="1" x14ac:dyDescent="0.3">
      <c r="A405" s="80">
        <v>181</v>
      </c>
      <c r="B405" s="62" t="s">
        <v>391</v>
      </c>
      <c r="C405" s="3">
        <f>SUM('Прил.1.1 -перечень МКД'!H413)</f>
        <v>9287.5</v>
      </c>
      <c r="D405" s="3">
        <f>SUM('Прил.1.1 -перечень МКД'!I413*3.9*31+'Прил.1.1 -перечень МКД'!I413*4.13*318)</f>
        <v>11155518.720000001</v>
      </c>
      <c r="E405" s="177">
        <f t="shared" si="60"/>
        <v>3064200</v>
      </c>
      <c r="F405" s="85">
        <v>0</v>
      </c>
      <c r="G405" s="85">
        <v>0</v>
      </c>
      <c r="H405" s="85">
        <v>0</v>
      </c>
      <c r="I405" s="85">
        <v>0</v>
      </c>
      <c r="J405" s="86">
        <v>2</v>
      </c>
      <c r="K405" s="87">
        <f>1500000*J405</f>
        <v>3000000</v>
      </c>
      <c r="L405" s="81">
        <v>0</v>
      </c>
      <c r="M405" s="87">
        <v>0</v>
      </c>
      <c r="N405" s="88">
        <v>0</v>
      </c>
      <c r="O405" s="97">
        <v>0</v>
      </c>
      <c r="P405" s="81">
        <v>0</v>
      </c>
      <c r="Q405" s="87">
        <v>0</v>
      </c>
      <c r="R405" s="81">
        <v>0</v>
      </c>
      <c r="S405" s="87">
        <v>0</v>
      </c>
      <c r="T405" s="96">
        <v>0</v>
      </c>
      <c r="U405" s="85">
        <v>0</v>
      </c>
      <c r="V405" s="86">
        <v>2</v>
      </c>
      <c r="W405" s="82">
        <f t="shared" si="68"/>
        <v>64200</v>
      </c>
      <c r="X405" s="46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</row>
    <row r="406" spans="1:50" s="1" customFormat="1" ht="36" customHeight="1" x14ac:dyDescent="0.3">
      <c r="A406" s="80">
        <v>182</v>
      </c>
      <c r="B406" s="61" t="s">
        <v>407</v>
      </c>
      <c r="C406" s="3">
        <f>SUM('Прил.1.1 -перечень МКД'!H414)</f>
        <v>2651.9</v>
      </c>
      <c r="D406" s="3">
        <f>SUM('Прил.1.1 -перечень МКД'!I414*3.9*31+'Прил.1.1 -перечень МКД'!I414*4.13*318)</f>
        <v>3493808.64</v>
      </c>
      <c r="E406" s="177">
        <f t="shared" si="60"/>
        <v>1532100</v>
      </c>
      <c r="F406" s="177">
        <v>0</v>
      </c>
      <c r="G406" s="177">
        <v>0</v>
      </c>
      <c r="H406" s="177">
        <v>0</v>
      </c>
      <c r="I406" s="177">
        <v>0</v>
      </c>
      <c r="J406" s="179">
        <v>1</v>
      </c>
      <c r="K406" s="97">
        <f t="shared" ref="K406:K407" si="70">1500000*J406</f>
        <v>1500000</v>
      </c>
      <c r="L406" s="79">
        <v>0</v>
      </c>
      <c r="M406" s="97">
        <v>0</v>
      </c>
      <c r="N406" s="178">
        <v>0</v>
      </c>
      <c r="O406" s="97">
        <v>0</v>
      </c>
      <c r="P406" s="95">
        <v>0</v>
      </c>
      <c r="Q406" s="97">
        <v>0</v>
      </c>
      <c r="R406" s="95">
        <v>0</v>
      </c>
      <c r="S406" s="97">
        <v>0</v>
      </c>
      <c r="T406" s="114">
        <v>0</v>
      </c>
      <c r="U406" s="177">
        <v>0</v>
      </c>
      <c r="V406" s="179">
        <v>1</v>
      </c>
      <c r="W406" s="97">
        <f t="shared" si="68"/>
        <v>32100</v>
      </c>
      <c r="X406" s="46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</row>
    <row r="407" spans="1:50" s="1" customFormat="1" ht="36" customHeight="1" x14ac:dyDescent="0.3">
      <c r="A407" s="80">
        <v>183</v>
      </c>
      <c r="B407" s="61" t="s">
        <v>408</v>
      </c>
      <c r="C407" s="3">
        <f>SUM('Прил.1.1 -перечень МКД'!H415)</f>
        <v>3447</v>
      </c>
      <c r="D407" s="3">
        <f>SUM('Прил.1.1 -перечень МКД'!I415*3.9*31+'Прил.1.1 -перечень МКД'!I415*4.13*318)</f>
        <v>4395945.5999999996</v>
      </c>
      <c r="E407" s="177">
        <f t="shared" si="60"/>
        <v>1532100</v>
      </c>
      <c r="F407" s="177">
        <v>0</v>
      </c>
      <c r="G407" s="177">
        <v>0</v>
      </c>
      <c r="H407" s="177">
        <v>0</v>
      </c>
      <c r="I407" s="177">
        <v>0</v>
      </c>
      <c r="J407" s="179">
        <v>1</v>
      </c>
      <c r="K407" s="97">
        <f t="shared" si="70"/>
        <v>1500000</v>
      </c>
      <c r="L407" s="79">
        <v>0</v>
      </c>
      <c r="M407" s="97">
        <v>0</v>
      </c>
      <c r="N407" s="178">
        <v>0</v>
      </c>
      <c r="O407" s="97">
        <v>0</v>
      </c>
      <c r="P407" s="95">
        <v>0</v>
      </c>
      <c r="Q407" s="97">
        <v>0</v>
      </c>
      <c r="R407" s="95">
        <v>0</v>
      </c>
      <c r="S407" s="97">
        <v>0</v>
      </c>
      <c r="T407" s="114">
        <v>0</v>
      </c>
      <c r="U407" s="177">
        <v>0</v>
      </c>
      <c r="V407" s="179">
        <v>1</v>
      </c>
      <c r="W407" s="97">
        <f t="shared" si="68"/>
        <v>32100</v>
      </c>
      <c r="X407" s="46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</row>
    <row r="408" spans="1:50" s="1" customFormat="1" ht="36" customHeight="1" x14ac:dyDescent="0.3">
      <c r="A408" s="80">
        <v>184</v>
      </c>
      <c r="B408" s="62" t="s">
        <v>392</v>
      </c>
      <c r="C408" s="3">
        <f>SUM('Прил.1.1 -перечень МКД'!H416)</f>
        <v>3017.1</v>
      </c>
      <c r="D408" s="3">
        <f>SUM('Прил.1.1 -перечень МКД'!I416*3.9*31+'Прил.1.1 -перечень МКД'!I416*4.13*318)</f>
        <v>3832289.2799999998</v>
      </c>
      <c r="E408" s="177">
        <f t="shared" si="60"/>
        <v>1940660</v>
      </c>
      <c r="F408" s="85">
        <v>0</v>
      </c>
      <c r="G408" s="85">
        <v>0</v>
      </c>
      <c r="H408" s="85">
        <v>0</v>
      </c>
      <c r="I408" s="85">
        <v>0</v>
      </c>
      <c r="J408" s="86">
        <v>1</v>
      </c>
      <c r="K408" s="87">
        <f>J408*1900000</f>
        <v>1900000</v>
      </c>
      <c r="L408" s="81">
        <v>0</v>
      </c>
      <c r="M408" s="87">
        <v>0</v>
      </c>
      <c r="N408" s="88">
        <v>0</v>
      </c>
      <c r="O408" s="97">
        <v>0</v>
      </c>
      <c r="P408" s="81">
        <v>0</v>
      </c>
      <c r="Q408" s="87">
        <v>0</v>
      </c>
      <c r="R408" s="81">
        <v>0</v>
      </c>
      <c r="S408" s="87">
        <v>0</v>
      </c>
      <c r="T408" s="96">
        <v>0</v>
      </c>
      <c r="U408" s="85">
        <v>0</v>
      </c>
      <c r="V408" s="86">
        <v>1</v>
      </c>
      <c r="W408" s="82">
        <f t="shared" si="68"/>
        <v>40660</v>
      </c>
      <c r="X408" s="46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</row>
    <row r="409" spans="1:50" s="1" customFormat="1" ht="36" customHeight="1" x14ac:dyDescent="0.3">
      <c r="A409" s="80">
        <v>185</v>
      </c>
      <c r="B409" s="62" t="s">
        <v>395</v>
      </c>
      <c r="C409" s="3">
        <f>SUM('Прил.1.1 -перечень МКД'!H417)</f>
        <v>9364.1</v>
      </c>
      <c r="D409" s="3">
        <f>SUM('Прил.1.1 -перечень МКД'!I417*3.9*31+'Прил.1.1 -перечень МКД'!I417*4.13*318)</f>
        <v>11568579.84</v>
      </c>
      <c r="E409" s="177">
        <f t="shared" si="60"/>
        <v>6128400</v>
      </c>
      <c r="F409" s="85">
        <v>0</v>
      </c>
      <c r="G409" s="85">
        <v>0</v>
      </c>
      <c r="H409" s="85">
        <v>0</v>
      </c>
      <c r="I409" s="85">
        <v>0</v>
      </c>
      <c r="J409" s="86">
        <v>4</v>
      </c>
      <c r="K409" s="87">
        <f t="shared" ref="K409:K420" si="71">1500000*J409</f>
        <v>6000000</v>
      </c>
      <c r="L409" s="81">
        <v>0</v>
      </c>
      <c r="M409" s="87">
        <v>0</v>
      </c>
      <c r="N409" s="88">
        <v>0</v>
      </c>
      <c r="O409" s="97">
        <v>0</v>
      </c>
      <c r="P409" s="81">
        <v>0</v>
      </c>
      <c r="Q409" s="87">
        <v>0</v>
      </c>
      <c r="R409" s="81">
        <v>0</v>
      </c>
      <c r="S409" s="87">
        <v>0</v>
      </c>
      <c r="T409" s="96">
        <v>0</v>
      </c>
      <c r="U409" s="85">
        <v>0</v>
      </c>
      <c r="V409" s="86">
        <v>4</v>
      </c>
      <c r="W409" s="82">
        <f t="shared" si="68"/>
        <v>128400</v>
      </c>
      <c r="X409" s="46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</row>
    <row r="410" spans="1:50" s="1" customFormat="1" ht="36" customHeight="1" x14ac:dyDescent="0.3">
      <c r="A410" s="80">
        <v>186</v>
      </c>
      <c r="B410" s="61" t="s">
        <v>409</v>
      </c>
      <c r="C410" s="3">
        <f>SUM('Прил.1.1 -перечень МКД'!H418)</f>
        <v>24661</v>
      </c>
      <c r="D410" s="3">
        <f>SUM('Прил.1.1 -перечень МКД'!I418*3.9*31+'Прил.1.1 -перечень МКД'!I418*4.13*318)</f>
        <v>30609836.93</v>
      </c>
      <c r="E410" s="177">
        <f t="shared" si="60"/>
        <v>15321000</v>
      </c>
      <c r="F410" s="177">
        <v>0</v>
      </c>
      <c r="G410" s="177">
        <v>0</v>
      </c>
      <c r="H410" s="177">
        <v>0</v>
      </c>
      <c r="I410" s="177">
        <v>0</v>
      </c>
      <c r="J410" s="179">
        <v>10</v>
      </c>
      <c r="K410" s="97">
        <f t="shared" si="71"/>
        <v>15000000</v>
      </c>
      <c r="L410" s="79">
        <v>0</v>
      </c>
      <c r="M410" s="97">
        <v>0</v>
      </c>
      <c r="N410" s="178">
        <v>0</v>
      </c>
      <c r="O410" s="97">
        <v>0</v>
      </c>
      <c r="P410" s="95">
        <v>0</v>
      </c>
      <c r="Q410" s="97">
        <v>0</v>
      </c>
      <c r="R410" s="95">
        <v>0</v>
      </c>
      <c r="S410" s="97">
        <v>0</v>
      </c>
      <c r="T410" s="114">
        <v>0</v>
      </c>
      <c r="U410" s="177">
        <v>0</v>
      </c>
      <c r="V410" s="179">
        <v>10</v>
      </c>
      <c r="W410" s="97">
        <f t="shared" si="68"/>
        <v>321000</v>
      </c>
      <c r="X410" s="46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</row>
    <row r="411" spans="1:50" s="1" customFormat="1" ht="36" customHeight="1" x14ac:dyDescent="0.3">
      <c r="A411" s="80">
        <v>187</v>
      </c>
      <c r="B411" s="61" t="s">
        <v>410</v>
      </c>
      <c r="C411" s="3">
        <f>SUM('Прил.1.1 -перечень МКД'!H419)</f>
        <v>10994.4</v>
      </c>
      <c r="D411" s="3">
        <f>SUM('Прил.1.1 -перечень МКД'!I419*3.9*31+'Прил.1.1 -перечень МКД'!I419*4.13*318)</f>
        <v>13734282.24</v>
      </c>
      <c r="E411" s="177">
        <f t="shared" si="60"/>
        <v>6128400</v>
      </c>
      <c r="F411" s="177">
        <v>0</v>
      </c>
      <c r="G411" s="177">
        <v>0</v>
      </c>
      <c r="H411" s="177">
        <v>0</v>
      </c>
      <c r="I411" s="177">
        <v>0</v>
      </c>
      <c r="J411" s="179">
        <v>4</v>
      </c>
      <c r="K411" s="97">
        <f t="shared" si="71"/>
        <v>6000000</v>
      </c>
      <c r="L411" s="79">
        <v>0</v>
      </c>
      <c r="M411" s="97">
        <v>0</v>
      </c>
      <c r="N411" s="178">
        <v>0</v>
      </c>
      <c r="O411" s="97">
        <v>0</v>
      </c>
      <c r="P411" s="95">
        <v>0</v>
      </c>
      <c r="Q411" s="97">
        <v>0</v>
      </c>
      <c r="R411" s="95">
        <v>0</v>
      </c>
      <c r="S411" s="97">
        <v>0</v>
      </c>
      <c r="T411" s="114">
        <v>0</v>
      </c>
      <c r="U411" s="177">
        <v>0</v>
      </c>
      <c r="V411" s="179">
        <v>4</v>
      </c>
      <c r="W411" s="97">
        <f t="shared" si="68"/>
        <v>128400</v>
      </c>
      <c r="X411" s="46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</row>
    <row r="412" spans="1:50" s="1" customFormat="1" ht="36" customHeight="1" x14ac:dyDescent="0.3">
      <c r="A412" s="80">
        <v>188</v>
      </c>
      <c r="B412" s="61" t="s">
        <v>411</v>
      </c>
      <c r="C412" s="3">
        <f>SUM('Прил.1.1 -перечень МКД'!H420)</f>
        <v>7643.6</v>
      </c>
      <c r="D412" s="3">
        <f>SUM('Прил.1.1 -перечень МКД'!I420*3.9*31+'Прил.1.1 -перечень МКД'!I420*4.13*318)</f>
        <v>9346942.0800000001</v>
      </c>
      <c r="E412" s="177">
        <f t="shared" si="60"/>
        <v>4596300</v>
      </c>
      <c r="F412" s="177">
        <v>0</v>
      </c>
      <c r="G412" s="177">
        <v>0</v>
      </c>
      <c r="H412" s="177">
        <v>0</v>
      </c>
      <c r="I412" s="177">
        <v>0</v>
      </c>
      <c r="J412" s="179">
        <v>3</v>
      </c>
      <c r="K412" s="97">
        <f t="shared" si="71"/>
        <v>4500000</v>
      </c>
      <c r="L412" s="79">
        <v>0</v>
      </c>
      <c r="M412" s="97">
        <v>0</v>
      </c>
      <c r="N412" s="178">
        <v>0</v>
      </c>
      <c r="O412" s="97">
        <v>0</v>
      </c>
      <c r="P412" s="95">
        <v>0</v>
      </c>
      <c r="Q412" s="97">
        <v>0</v>
      </c>
      <c r="R412" s="95">
        <v>0</v>
      </c>
      <c r="S412" s="97">
        <v>0</v>
      </c>
      <c r="T412" s="114">
        <v>0</v>
      </c>
      <c r="U412" s="177">
        <v>0</v>
      </c>
      <c r="V412" s="179">
        <v>3</v>
      </c>
      <c r="W412" s="97">
        <f t="shared" si="68"/>
        <v>96300</v>
      </c>
      <c r="X412" s="46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</row>
    <row r="413" spans="1:50" s="1" customFormat="1" ht="36" customHeight="1" x14ac:dyDescent="0.3">
      <c r="A413" s="80">
        <v>189</v>
      </c>
      <c r="B413" s="61" t="s">
        <v>412</v>
      </c>
      <c r="C413" s="3">
        <f>SUM('Прил.1.1 -перечень МКД'!H421)</f>
        <v>5026.7</v>
      </c>
      <c r="D413" s="3">
        <f>SUM('Прил.1.1 -перечень МКД'!I421*3.9*31+'Прил.1.1 -перечень МКД'!I421*4.13*318)</f>
        <v>6152889.5999999996</v>
      </c>
      <c r="E413" s="177">
        <f t="shared" si="60"/>
        <v>3064200</v>
      </c>
      <c r="F413" s="177">
        <v>0</v>
      </c>
      <c r="G413" s="177">
        <v>0</v>
      </c>
      <c r="H413" s="177">
        <v>0</v>
      </c>
      <c r="I413" s="177">
        <v>0</v>
      </c>
      <c r="J413" s="179">
        <v>2</v>
      </c>
      <c r="K413" s="97">
        <f t="shared" si="71"/>
        <v>3000000</v>
      </c>
      <c r="L413" s="79">
        <v>0</v>
      </c>
      <c r="M413" s="97">
        <v>0</v>
      </c>
      <c r="N413" s="178">
        <v>0</v>
      </c>
      <c r="O413" s="97">
        <v>0</v>
      </c>
      <c r="P413" s="95">
        <v>0</v>
      </c>
      <c r="Q413" s="97">
        <v>0</v>
      </c>
      <c r="R413" s="95">
        <v>0</v>
      </c>
      <c r="S413" s="97">
        <v>0</v>
      </c>
      <c r="T413" s="114">
        <v>0</v>
      </c>
      <c r="U413" s="177">
        <v>0</v>
      </c>
      <c r="V413" s="179">
        <v>2</v>
      </c>
      <c r="W413" s="97">
        <f t="shared" si="68"/>
        <v>64200</v>
      </c>
      <c r="X413" s="46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</row>
    <row r="414" spans="1:50" s="1" customFormat="1" ht="36" customHeight="1" x14ac:dyDescent="0.3">
      <c r="A414" s="80">
        <v>190</v>
      </c>
      <c r="B414" s="61" t="s">
        <v>413</v>
      </c>
      <c r="C414" s="3">
        <f>SUM('Прил.1.1 -перечень МКД'!H422)</f>
        <v>4989.5</v>
      </c>
      <c r="D414" s="3">
        <f>SUM('Прил.1.1 -перечень МКД'!I422*3.9*31+'Прил.1.1 -перечень МКД'!I422*4.13*318)</f>
        <v>6119902.0800000001</v>
      </c>
      <c r="E414" s="177">
        <f t="shared" si="60"/>
        <v>3064200</v>
      </c>
      <c r="F414" s="177">
        <v>0</v>
      </c>
      <c r="G414" s="177">
        <v>0</v>
      </c>
      <c r="H414" s="177">
        <v>0</v>
      </c>
      <c r="I414" s="177">
        <v>0</v>
      </c>
      <c r="J414" s="179">
        <v>2</v>
      </c>
      <c r="K414" s="97">
        <f t="shared" si="71"/>
        <v>3000000</v>
      </c>
      <c r="L414" s="79">
        <v>0</v>
      </c>
      <c r="M414" s="97">
        <v>0</v>
      </c>
      <c r="N414" s="178">
        <v>0</v>
      </c>
      <c r="O414" s="97">
        <v>0</v>
      </c>
      <c r="P414" s="95">
        <v>0</v>
      </c>
      <c r="Q414" s="97">
        <v>0</v>
      </c>
      <c r="R414" s="95">
        <v>0</v>
      </c>
      <c r="S414" s="97">
        <v>0</v>
      </c>
      <c r="T414" s="114">
        <v>0</v>
      </c>
      <c r="U414" s="177">
        <v>0</v>
      </c>
      <c r="V414" s="179">
        <v>2</v>
      </c>
      <c r="W414" s="97">
        <f t="shared" si="68"/>
        <v>64200</v>
      </c>
      <c r="X414" s="46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</row>
    <row r="415" spans="1:50" s="1" customFormat="1" ht="36" customHeight="1" x14ac:dyDescent="0.3">
      <c r="A415" s="80">
        <v>191</v>
      </c>
      <c r="B415" s="61" t="s">
        <v>414</v>
      </c>
      <c r="C415" s="3">
        <f>SUM('Прил.1.1 -перечень МКД'!H423)</f>
        <v>4919.2</v>
      </c>
      <c r="D415" s="3">
        <f>SUM('Прил.1.1 -перечень МКД'!I423*3.9*31+'Прил.1.1 -перечень МКД'!I423*4.13*318)</f>
        <v>6041018.8799999999</v>
      </c>
      <c r="E415" s="177">
        <f t="shared" si="60"/>
        <v>3064200</v>
      </c>
      <c r="F415" s="177">
        <v>0</v>
      </c>
      <c r="G415" s="177">
        <v>0</v>
      </c>
      <c r="H415" s="177">
        <v>0</v>
      </c>
      <c r="I415" s="177">
        <v>0</v>
      </c>
      <c r="J415" s="179">
        <v>2</v>
      </c>
      <c r="K415" s="97">
        <f t="shared" si="71"/>
        <v>3000000</v>
      </c>
      <c r="L415" s="79">
        <v>0</v>
      </c>
      <c r="M415" s="97">
        <v>0</v>
      </c>
      <c r="N415" s="178">
        <v>0</v>
      </c>
      <c r="O415" s="97">
        <v>0</v>
      </c>
      <c r="P415" s="95">
        <v>0</v>
      </c>
      <c r="Q415" s="97">
        <v>0</v>
      </c>
      <c r="R415" s="95">
        <v>0</v>
      </c>
      <c r="S415" s="97">
        <v>0</v>
      </c>
      <c r="T415" s="114">
        <v>0</v>
      </c>
      <c r="U415" s="177">
        <v>0</v>
      </c>
      <c r="V415" s="179">
        <v>2</v>
      </c>
      <c r="W415" s="97">
        <f t="shared" si="68"/>
        <v>64200</v>
      </c>
      <c r="X415" s="46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</row>
    <row r="416" spans="1:50" s="1" customFormat="1" ht="36" customHeight="1" x14ac:dyDescent="0.3">
      <c r="A416" s="80">
        <v>192</v>
      </c>
      <c r="B416" s="62" t="s">
        <v>398</v>
      </c>
      <c r="C416" s="3">
        <f>SUM('Прил.1.1 -перечень МКД'!H424)</f>
        <v>9208.5</v>
      </c>
      <c r="D416" s="3">
        <f>SUM('Прил.1.1 -перечень МКД'!I424*3.9*31+'Прил.1.1 -перечень МКД'!I424*4.13*318)</f>
        <v>11080938.24</v>
      </c>
      <c r="E416" s="177">
        <f t="shared" si="60"/>
        <v>3064200</v>
      </c>
      <c r="F416" s="85">
        <v>0</v>
      </c>
      <c r="G416" s="85">
        <v>0</v>
      </c>
      <c r="H416" s="85">
        <v>0</v>
      </c>
      <c r="I416" s="85">
        <v>0</v>
      </c>
      <c r="J416" s="86">
        <v>2</v>
      </c>
      <c r="K416" s="87">
        <f t="shared" si="71"/>
        <v>3000000</v>
      </c>
      <c r="L416" s="81">
        <v>0</v>
      </c>
      <c r="M416" s="87">
        <v>0</v>
      </c>
      <c r="N416" s="88">
        <v>0</v>
      </c>
      <c r="O416" s="97">
        <v>0</v>
      </c>
      <c r="P416" s="81">
        <v>0</v>
      </c>
      <c r="Q416" s="87">
        <v>0</v>
      </c>
      <c r="R416" s="81">
        <v>0</v>
      </c>
      <c r="S416" s="87">
        <v>0</v>
      </c>
      <c r="T416" s="96">
        <v>0</v>
      </c>
      <c r="U416" s="85">
        <v>0</v>
      </c>
      <c r="V416" s="86">
        <v>2</v>
      </c>
      <c r="W416" s="82">
        <f t="shared" si="68"/>
        <v>64200</v>
      </c>
      <c r="X416" s="46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</row>
    <row r="417" spans="1:50" s="1" customFormat="1" ht="36" customHeight="1" x14ac:dyDescent="0.3">
      <c r="A417" s="80">
        <v>193</v>
      </c>
      <c r="B417" s="62" t="s">
        <v>400</v>
      </c>
      <c r="C417" s="3">
        <f>SUM('Прил.1.1 -перечень МКД'!H425)</f>
        <v>4600.8999999999996</v>
      </c>
      <c r="D417" s="3">
        <f>SUM('Прил.1.1 -перечень МКД'!I425*3.9*31+'Прил.1.1 -перечень МКД'!I425*4.13*318)</f>
        <v>5675287.6799999997</v>
      </c>
      <c r="E417" s="177">
        <f t="shared" si="60"/>
        <v>3064200</v>
      </c>
      <c r="F417" s="85">
        <v>0</v>
      </c>
      <c r="G417" s="85">
        <v>0</v>
      </c>
      <c r="H417" s="85">
        <v>0</v>
      </c>
      <c r="I417" s="85">
        <v>0</v>
      </c>
      <c r="J417" s="86">
        <v>2</v>
      </c>
      <c r="K417" s="87">
        <f t="shared" si="71"/>
        <v>3000000</v>
      </c>
      <c r="L417" s="81">
        <v>0</v>
      </c>
      <c r="M417" s="87">
        <v>0</v>
      </c>
      <c r="N417" s="88">
        <v>0</v>
      </c>
      <c r="O417" s="97">
        <v>0</v>
      </c>
      <c r="P417" s="81">
        <v>0</v>
      </c>
      <c r="Q417" s="87">
        <v>0</v>
      </c>
      <c r="R417" s="81">
        <v>0</v>
      </c>
      <c r="S417" s="87">
        <v>0</v>
      </c>
      <c r="T417" s="96">
        <v>0</v>
      </c>
      <c r="U417" s="85">
        <v>0</v>
      </c>
      <c r="V417" s="86">
        <v>2</v>
      </c>
      <c r="W417" s="82">
        <f t="shared" si="68"/>
        <v>64200</v>
      </c>
      <c r="X417" s="46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</row>
    <row r="418" spans="1:50" s="1" customFormat="1" ht="36" customHeight="1" x14ac:dyDescent="0.3">
      <c r="A418" s="80">
        <v>194</v>
      </c>
      <c r="B418" s="62" t="s">
        <v>401</v>
      </c>
      <c r="C418" s="3">
        <f>SUM('Прил.1.1 -перечень МКД'!H426)</f>
        <v>4483</v>
      </c>
      <c r="D418" s="3">
        <f>SUM('Прил.1.1 -перечень МКД'!I426*3.9*31+'Прил.1.1 -перечень МКД'!I426*4.13*318)</f>
        <v>5513218.5599999996</v>
      </c>
      <c r="E418" s="177">
        <f t="shared" si="60"/>
        <v>1532100</v>
      </c>
      <c r="F418" s="85">
        <v>0</v>
      </c>
      <c r="G418" s="85">
        <v>0</v>
      </c>
      <c r="H418" s="85">
        <v>0</v>
      </c>
      <c r="I418" s="85">
        <v>0</v>
      </c>
      <c r="J418" s="86">
        <v>1</v>
      </c>
      <c r="K418" s="87">
        <f t="shared" si="71"/>
        <v>1500000</v>
      </c>
      <c r="L418" s="81">
        <v>0</v>
      </c>
      <c r="M418" s="87">
        <v>0</v>
      </c>
      <c r="N418" s="88">
        <v>0</v>
      </c>
      <c r="O418" s="97">
        <v>0</v>
      </c>
      <c r="P418" s="81">
        <v>0</v>
      </c>
      <c r="Q418" s="87">
        <v>0</v>
      </c>
      <c r="R418" s="81">
        <v>0</v>
      </c>
      <c r="S418" s="87">
        <v>0</v>
      </c>
      <c r="T418" s="96">
        <v>0</v>
      </c>
      <c r="U418" s="85">
        <v>0</v>
      </c>
      <c r="V418" s="86">
        <v>1</v>
      </c>
      <c r="W418" s="82">
        <f t="shared" si="68"/>
        <v>32100</v>
      </c>
      <c r="X418" s="46"/>
    </row>
    <row r="419" spans="1:50" s="1" customFormat="1" ht="36" customHeight="1" x14ac:dyDescent="0.3">
      <c r="A419" s="80">
        <v>195</v>
      </c>
      <c r="B419" s="62" t="s">
        <v>402</v>
      </c>
      <c r="C419" s="3">
        <f>SUM('Прил.1.1 -перечень МКД'!H427)</f>
        <v>4498.7</v>
      </c>
      <c r="D419" s="3">
        <f>SUM('Прил.1.1 -перечень МКД'!I427*3.9*31+'Прил.1.1 -перечень МКД'!I427*4.13*318)</f>
        <v>5537600.6399999997</v>
      </c>
      <c r="E419" s="177">
        <f t="shared" si="60"/>
        <v>3064200</v>
      </c>
      <c r="F419" s="85">
        <v>0</v>
      </c>
      <c r="G419" s="85">
        <v>0</v>
      </c>
      <c r="H419" s="85">
        <v>0</v>
      </c>
      <c r="I419" s="85">
        <v>0</v>
      </c>
      <c r="J419" s="86">
        <v>2</v>
      </c>
      <c r="K419" s="87">
        <f t="shared" si="71"/>
        <v>3000000</v>
      </c>
      <c r="L419" s="81">
        <v>0</v>
      </c>
      <c r="M419" s="87">
        <v>0</v>
      </c>
      <c r="N419" s="88">
        <v>0</v>
      </c>
      <c r="O419" s="97">
        <v>0</v>
      </c>
      <c r="P419" s="81">
        <v>0</v>
      </c>
      <c r="Q419" s="87">
        <v>0</v>
      </c>
      <c r="R419" s="81">
        <v>0</v>
      </c>
      <c r="S419" s="87">
        <v>0</v>
      </c>
      <c r="T419" s="96">
        <v>0</v>
      </c>
      <c r="U419" s="85">
        <v>0</v>
      </c>
      <c r="V419" s="86">
        <v>2</v>
      </c>
      <c r="W419" s="82">
        <f t="shared" si="68"/>
        <v>64200</v>
      </c>
      <c r="X419" s="46"/>
    </row>
    <row r="420" spans="1:50" s="1" customFormat="1" ht="36" customHeight="1" x14ac:dyDescent="0.3">
      <c r="A420" s="80">
        <v>196</v>
      </c>
      <c r="B420" s="62" t="s">
        <v>403</v>
      </c>
      <c r="C420" s="3">
        <f>SUM('Прил.1.1 -перечень МКД'!H428)</f>
        <v>4544.8999999999996</v>
      </c>
      <c r="D420" s="3">
        <f>SUM('Прил.1.1 -перечень МКД'!I428*3.9*31+'Прил.1.1 -перечень МКД'!I428*4.13*318)</f>
        <v>5589233.2800000003</v>
      </c>
      <c r="E420" s="177">
        <f t="shared" si="60"/>
        <v>3064200</v>
      </c>
      <c r="F420" s="85">
        <v>0</v>
      </c>
      <c r="G420" s="85">
        <v>0</v>
      </c>
      <c r="H420" s="85">
        <v>0</v>
      </c>
      <c r="I420" s="85">
        <v>0</v>
      </c>
      <c r="J420" s="86">
        <v>2</v>
      </c>
      <c r="K420" s="87">
        <f t="shared" si="71"/>
        <v>3000000</v>
      </c>
      <c r="L420" s="81">
        <v>0</v>
      </c>
      <c r="M420" s="87">
        <v>0</v>
      </c>
      <c r="N420" s="88">
        <v>0</v>
      </c>
      <c r="O420" s="97">
        <v>0</v>
      </c>
      <c r="P420" s="81">
        <v>0</v>
      </c>
      <c r="Q420" s="87">
        <v>0</v>
      </c>
      <c r="R420" s="81">
        <v>0</v>
      </c>
      <c r="S420" s="87">
        <v>0</v>
      </c>
      <c r="T420" s="96">
        <v>0</v>
      </c>
      <c r="U420" s="85">
        <v>0</v>
      </c>
      <c r="V420" s="86">
        <v>2</v>
      </c>
      <c r="W420" s="82">
        <f t="shared" si="68"/>
        <v>64200</v>
      </c>
      <c r="X420" s="46"/>
    </row>
    <row r="421" spans="1:50" s="31" customFormat="1" x14ac:dyDescent="0.25">
      <c r="A421" s="155"/>
      <c r="B421" s="156"/>
      <c r="C421" s="157"/>
      <c r="D421" s="158"/>
      <c r="E421" s="158"/>
      <c r="F421" s="158"/>
      <c r="G421" s="158"/>
      <c r="H421" s="158"/>
      <c r="I421" s="158"/>
      <c r="J421" s="159"/>
      <c r="K421" s="160"/>
      <c r="L421" s="161"/>
      <c r="M421" s="160"/>
      <c r="N421" s="157"/>
      <c r="O421" s="158"/>
      <c r="P421" s="157"/>
      <c r="Q421" s="158"/>
      <c r="R421" s="157"/>
      <c r="S421" s="158"/>
      <c r="T421" s="162"/>
      <c r="U421" s="158"/>
      <c r="V421" s="162"/>
      <c r="W421" s="158"/>
    </row>
    <row r="422" spans="1:50" s="31" customFormat="1" x14ac:dyDescent="0.25">
      <c r="A422" s="155"/>
      <c r="B422" s="156"/>
      <c r="C422" s="157"/>
      <c r="D422" s="158"/>
      <c r="E422" s="158"/>
      <c r="F422" s="158"/>
      <c r="G422" s="158"/>
      <c r="H422" s="158"/>
      <c r="I422" s="158"/>
      <c r="J422" s="159"/>
      <c r="K422" s="160"/>
      <c r="L422" s="161"/>
      <c r="M422" s="160"/>
      <c r="N422" s="157"/>
      <c r="O422" s="158"/>
      <c r="P422" s="157"/>
      <c r="Q422" s="158"/>
      <c r="R422" s="157"/>
      <c r="S422" s="158"/>
      <c r="T422" s="162"/>
      <c r="U422" s="158"/>
      <c r="V422" s="162"/>
      <c r="W422" s="158"/>
    </row>
    <row r="423" spans="1:50" s="31" customFormat="1" x14ac:dyDescent="0.25">
      <c r="A423" s="155"/>
      <c r="B423" s="156"/>
      <c r="C423" s="157"/>
      <c r="D423" s="158"/>
      <c r="E423" s="158"/>
      <c r="F423" s="158"/>
      <c r="G423" s="158"/>
      <c r="H423" s="158"/>
      <c r="I423" s="158"/>
      <c r="J423" s="159"/>
      <c r="K423" s="160"/>
      <c r="L423" s="161"/>
      <c r="M423" s="160"/>
      <c r="N423" s="157"/>
      <c r="O423" s="158"/>
      <c r="P423" s="157"/>
      <c r="Q423" s="158"/>
      <c r="R423" s="157"/>
      <c r="S423" s="158"/>
      <c r="T423" s="162"/>
      <c r="U423" s="158"/>
      <c r="V423" s="162"/>
      <c r="W423" s="158"/>
    </row>
    <row r="424" spans="1:50" s="31" customFormat="1" ht="27.6" x14ac:dyDescent="0.25">
      <c r="A424" s="155"/>
      <c r="B424" s="156"/>
      <c r="C424" s="163"/>
      <c r="D424" s="163"/>
      <c r="E424" s="163"/>
      <c r="F424" s="163"/>
      <c r="G424" s="158"/>
      <c r="H424" s="158"/>
      <c r="I424" s="158"/>
      <c r="J424" s="159"/>
      <c r="K424" s="160"/>
      <c r="L424" s="161"/>
      <c r="M424" s="160"/>
      <c r="N424" s="157"/>
      <c r="O424" s="158"/>
      <c r="P424" s="157"/>
      <c r="Q424" s="158"/>
      <c r="R424" s="157"/>
      <c r="S424" s="158"/>
      <c r="T424" s="162"/>
      <c r="U424" s="158"/>
      <c r="V424" s="163"/>
      <c r="W424" s="163"/>
    </row>
    <row r="425" spans="1:50" s="31" customFormat="1" ht="27.6" x14ac:dyDescent="0.25">
      <c r="A425" s="155"/>
      <c r="B425" s="163"/>
      <c r="C425" s="163"/>
      <c r="D425" s="163"/>
      <c r="E425" s="163"/>
      <c r="F425" s="163"/>
      <c r="G425" s="158"/>
      <c r="H425" s="158"/>
      <c r="I425" s="158"/>
      <c r="J425" s="159"/>
      <c r="K425" s="160"/>
      <c r="L425" s="161"/>
      <c r="M425" s="160"/>
      <c r="N425" s="157"/>
      <c r="O425" s="158"/>
      <c r="P425" s="157"/>
      <c r="Q425" s="158"/>
      <c r="R425" s="157"/>
      <c r="S425" s="158"/>
      <c r="T425" s="162"/>
      <c r="U425" s="163"/>
      <c r="V425" s="163"/>
      <c r="W425" s="163"/>
    </row>
    <row r="426" spans="1:50" s="31" customFormat="1" ht="15" customHeight="1" x14ac:dyDescent="0.25">
      <c r="A426" s="155"/>
      <c r="B426" s="212"/>
      <c r="C426" s="212"/>
      <c r="D426" s="212"/>
      <c r="E426" s="212"/>
      <c r="F426" s="212"/>
      <c r="G426" s="158"/>
      <c r="H426" s="158"/>
      <c r="I426" s="158"/>
      <c r="J426" s="159"/>
      <c r="K426" s="160"/>
      <c r="L426" s="161"/>
      <c r="M426" s="160"/>
      <c r="N426" s="157"/>
      <c r="O426" s="158"/>
      <c r="P426" s="157"/>
      <c r="Q426" s="158"/>
      <c r="R426" s="157"/>
      <c r="S426" s="158"/>
      <c r="T426" s="162"/>
      <c r="U426" s="203"/>
      <c r="V426" s="203"/>
      <c r="W426" s="203"/>
    </row>
    <row r="427" spans="1:50" s="31" customFormat="1" ht="15" customHeight="1" x14ac:dyDescent="0.25">
      <c r="A427" s="155"/>
      <c r="B427" s="212"/>
      <c r="C427" s="212"/>
      <c r="D427" s="212"/>
      <c r="E427" s="212"/>
      <c r="F427" s="212"/>
      <c r="G427" s="158"/>
      <c r="H427" s="158"/>
      <c r="I427" s="158"/>
      <c r="J427" s="159"/>
      <c r="K427" s="160"/>
      <c r="L427" s="161"/>
      <c r="M427" s="160"/>
      <c r="N427" s="157"/>
      <c r="O427" s="158"/>
      <c r="P427" s="157"/>
      <c r="Q427" s="158"/>
      <c r="R427" s="157"/>
      <c r="S427" s="158"/>
      <c r="T427" s="162"/>
      <c r="U427" s="203"/>
      <c r="V427" s="203"/>
      <c r="W427" s="203"/>
    </row>
    <row r="428" spans="1:50" s="31" customFormat="1" ht="15" customHeight="1" x14ac:dyDescent="0.25">
      <c r="A428" s="155"/>
      <c r="B428" s="212"/>
      <c r="C428" s="212"/>
      <c r="D428" s="212"/>
      <c r="E428" s="212"/>
      <c r="F428" s="212"/>
      <c r="G428" s="158"/>
      <c r="H428" s="158"/>
      <c r="I428" s="158"/>
      <c r="J428" s="159"/>
      <c r="K428" s="160"/>
      <c r="L428" s="161"/>
      <c r="M428" s="160"/>
      <c r="N428" s="157"/>
      <c r="O428" s="158"/>
      <c r="P428" s="157"/>
      <c r="Q428" s="158"/>
      <c r="R428" s="157"/>
      <c r="S428" s="158"/>
      <c r="T428" s="162"/>
      <c r="U428" s="203"/>
      <c r="V428" s="203"/>
      <c r="W428" s="203"/>
    </row>
    <row r="429" spans="1:50" s="31" customFormat="1" ht="15" customHeight="1" x14ac:dyDescent="0.25">
      <c r="A429" s="155"/>
      <c r="B429" s="212"/>
      <c r="C429" s="212"/>
      <c r="D429" s="212"/>
      <c r="E429" s="212"/>
      <c r="F429" s="212"/>
      <c r="G429" s="158"/>
      <c r="H429" s="158"/>
      <c r="I429" s="158"/>
      <c r="J429" s="159"/>
      <c r="K429" s="160"/>
      <c r="L429" s="161"/>
      <c r="M429" s="160"/>
      <c r="N429" s="157"/>
      <c r="O429" s="158"/>
      <c r="P429" s="157"/>
      <c r="Q429" s="158"/>
      <c r="R429" s="157"/>
      <c r="S429" s="158"/>
      <c r="T429" s="162"/>
      <c r="U429" s="203"/>
      <c r="V429" s="203"/>
      <c r="W429" s="203"/>
    </row>
    <row r="430" spans="1:50" s="31" customFormat="1" x14ac:dyDescent="0.25">
      <c r="A430" s="54"/>
      <c r="B430" s="20"/>
      <c r="C430" s="55"/>
      <c r="D430" s="56"/>
      <c r="E430" s="56"/>
      <c r="F430" s="56"/>
      <c r="G430" s="56"/>
      <c r="H430" s="56"/>
      <c r="I430" s="56"/>
      <c r="J430" s="57"/>
      <c r="K430" s="56"/>
      <c r="L430" s="58"/>
      <c r="M430" s="56"/>
      <c r="N430" s="55"/>
      <c r="O430" s="56"/>
      <c r="P430" s="55"/>
      <c r="Q430" s="56"/>
      <c r="R430" s="55"/>
      <c r="S430" s="56"/>
      <c r="T430" s="57"/>
      <c r="U430" s="56"/>
      <c r="V430" s="57"/>
      <c r="W430" s="56"/>
    </row>
    <row r="431" spans="1:50" s="31" customFormat="1" x14ac:dyDescent="0.25">
      <c r="A431" s="54"/>
      <c r="B431" s="20"/>
      <c r="C431" s="55"/>
      <c r="D431" s="56"/>
      <c r="E431" s="56"/>
      <c r="F431" s="56"/>
      <c r="G431" s="56"/>
      <c r="H431" s="56"/>
      <c r="I431" s="56"/>
      <c r="J431" s="57"/>
      <c r="K431" s="56"/>
      <c r="L431" s="58"/>
      <c r="M431" s="56"/>
      <c r="N431" s="55"/>
      <c r="O431" s="56"/>
      <c r="P431" s="55"/>
      <c r="Q431" s="56"/>
      <c r="R431" s="55"/>
      <c r="S431" s="56"/>
      <c r="T431" s="57"/>
      <c r="U431" s="56"/>
      <c r="V431" s="57"/>
      <c r="W431" s="56"/>
    </row>
    <row r="432" spans="1:50" s="31" customFormat="1" x14ac:dyDescent="0.25">
      <c r="A432" s="54"/>
      <c r="B432" s="20"/>
      <c r="C432" s="55"/>
      <c r="D432" s="56"/>
      <c r="E432" s="56"/>
      <c r="F432" s="56"/>
      <c r="G432" s="56"/>
      <c r="H432" s="56"/>
      <c r="I432" s="56"/>
      <c r="J432" s="57"/>
      <c r="K432" s="56"/>
      <c r="L432" s="58"/>
      <c r="M432" s="56"/>
      <c r="N432" s="55"/>
      <c r="O432" s="56"/>
      <c r="P432" s="55"/>
      <c r="Q432" s="56"/>
      <c r="R432" s="55"/>
      <c r="S432" s="56"/>
      <c r="T432" s="57"/>
      <c r="U432" s="56"/>
      <c r="V432" s="57"/>
      <c r="W432" s="56"/>
    </row>
    <row r="433" spans="1:23" s="31" customFormat="1" x14ac:dyDescent="0.25">
      <c r="A433" s="54"/>
      <c r="B433" s="20"/>
      <c r="C433" s="55"/>
      <c r="D433" s="56"/>
      <c r="E433" s="56"/>
      <c r="F433" s="56"/>
      <c r="G433" s="56"/>
      <c r="H433" s="56"/>
      <c r="I433" s="56"/>
      <c r="J433" s="57"/>
      <c r="K433" s="56"/>
      <c r="L433" s="58"/>
      <c r="M433" s="56"/>
      <c r="N433" s="55"/>
      <c r="O433" s="56"/>
      <c r="P433" s="55"/>
      <c r="Q433" s="56"/>
      <c r="R433" s="55"/>
      <c r="S433" s="56"/>
      <c r="T433" s="57"/>
      <c r="U433" s="56"/>
      <c r="V433" s="57"/>
      <c r="W433" s="56"/>
    </row>
    <row r="434" spans="1:23" s="31" customFormat="1" x14ac:dyDescent="0.25">
      <c r="A434" s="54"/>
      <c r="B434" s="20"/>
      <c r="C434" s="55"/>
      <c r="D434" s="56"/>
      <c r="E434" s="56"/>
      <c r="F434" s="56"/>
      <c r="G434" s="56"/>
      <c r="H434" s="56"/>
      <c r="I434" s="56"/>
      <c r="J434" s="57"/>
      <c r="K434" s="56"/>
      <c r="L434" s="58"/>
      <c r="M434" s="56"/>
      <c r="N434" s="55"/>
      <c r="O434" s="56"/>
      <c r="P434" s="55"/>
      <c r="Q434" s="56"/>
      <c r="R434" s="55"/>
      <c r="S434" s="56"/>
      <c r="T434" s="57"/>
      <c r="U434" s="56"/>
      <c r="V434" s="57"/>
      <c r="W434" s="56"/>
    </row>
    <row r="435" spans="1:23" s="31" customFormat="1" x14ac:dyDescent="0.25">
      <c r="A435" s="54"/>
      <c r="B435" s="20"/>
      <c r="C435" s="55"/>
      <c r="D435" s="56"/>
      <c r="E435" s="56"/>
      <c r="F435" s="56"/>
      <c r="G435" s="56"/>
      <c r="H435" s="56"/>
      <c r="I435" s="56"/>
      <c r="J435" s="57"/>
      <c r="K435" s="56"/>
      <c r="L435" s="58"/>
      <c r="M435" s="56"/>
      <c r="N435" s="55"/>
      <c r="O435" s="56"/>
      <c r="P435" s="55"/>
      <c r="Q435" s="56"/>
      <c r="R435" s="55"/>
      <c r="S435" s="56"/>
      <c r="T435" s="57"/>
      <c r="U435" s="56"/>
      <c r="V435" s="57"/>
      <c r="W435" s="56"/>
    </row>
    <row r="436" spans="1:23" s="31" customFormat="1" x14ac:dyDescent="0.25">
      <c r="A436" s="54"/>
      <c r="B436" s="20"/>
      <c r="C436" s="55"/>
      <c r="D436" s="56"/>
      <c r="E436" s="56"/>
      <c r="F436" s="56"/>
      <c r="G436" s="56"/>
      <c r="H436" s="56"/>
      <c r="I436" s="56"/>
      <c r="J436" s="57"/>
      <c r="K436" s="56"/>
      <c r="L436" s="58"/>
      <c r="M436" s="56"/>
      <c r="N436" s="55"/>
      <c r="O436" s="56"/>
      <c r="P436" s="55"/>
      <c r="Q436" s="56"/>
      <c r="R436" s="55"/>
      <c r="S436" s="56"/>
      <c r="T436" s="57"/>
      <c r="U436" s="56"/>
      <c r="V436" s="57"/>
      <c r="W436" s="56"/>
    </row>
    <row r="437" spans="1:23" s="31" customFormat="1" x14ac:dyDescent="0.25">
      <c r="A437" s="54"/>
      <c r="B437" s="20"/>
      <c r="C437" s="55"/>
      <c r="D437" s="56"/>
      <c r="E437" s="56"/>
      <c r="F437" s="56"/>
      <c r="G437" s="56"/>
      <c r="H437" s="56"/>
      <c r="I437" s="56"/>
      <c r="J437" s="57"/>
      <c r="K437" s="56"/>
      <c r="L437" s="58"/>
      <c r="M437" s="56"/>
      <c r="N437" s="55"/>
      <c r="O437" s="56"/>
      <c r="P437" s="55"/>
      <c r="Q437" s="56"/>
      <c r="R437" s="55"/>
      <c r="S437" s="56"/>
      <c r="T437" s="57"/>
      <c r="U437" s="56"/>
      <c r="V437" s="57"/>
      <c r="W437" s="56"/>
    </row>
    <row r="438" spans="1:23" s="31" customFormat="1" x14ac:dyDescent="0.25">
      <c r="A438" s="54"/>
      <c r="B438" s="20"/>
      <c r="C438" s="55"/>
      <c r="D438" s="56"/>
      <c r="E438" s="56"/>
      <c r="F438" s="56"/>
      <c r="G438" s="56"/>
      <c r="H438" s="56"/>
      <c r="I438" s="56"/>
      <c r="J438" s="57"/>
      <c r="K438" s="56"/>
      <c r="L438" s="58"/>
      <c r="M438" s="56"/>
      <c r="N438" s="55"/>
      <c r="O438" s="56"/>
      <c r="P438" s="55"/>
      <c r="Q438" s="56"/>
      <c r="R438" s="55"/>
      <c r="S438" s="56"/>
      <c r="T438" s="57"/>
      <c r="U438" s="56"/>
      <c r="V438" s="57"/>
      <c r="W438" s="56"/>
    </row>
    <row r="439" spans="1:23" s="31" customFormat="1" x14ac:dyDescent="0.25">
      <c r="A439" s="54"/>
      <c r="B439" s="20"/>
      <c r="C439" s="55"/>
      <c r="D439" s="56"/>
      <c r="E439" s="56"/>
      <c r="F439" s="56"/>
      <c r="G439" s="56"/>
      <c r="H439" s="56"/>
      <c r="I439" s="56"/>
      <c r="J439" s="57"/>
      <c r="K439" s="56"/>
      <c r="L439" s="58"/>
      <c r="M439" s="56"/>
      <c r="N439" s="55"/>
      <c r="O439" s="56"/>
      <c r="P439" s="55"/>
      <c r="Q439" s="56"/>
      <c r="R439" s="55"/>
      <c r="S439" s="56"/>
      <c r="T439" s="57"/>
      <c r="U439" s="56"/>
      <c r="V439" s="57"/>
      <c r="W439" s="56"/>
    </row>
    <row r="440" spans="1:23" s="31" customFormat="1" x14ac:dyDescent="0.25">
      <c r="A440" s="54"/>
      <c r="B440" s="20"/>
      <c r="C440" s="55"/>
      <c r="D440" s="56"/>
      <c r="E440" s="56"/>
      <c r="F440" s="56"/>
      <c r="G440" s="56"/>
      <c r="H440" s="56"/>
      <c r="I440" s="56"/>
      <c r="J440" s="57"/>
      <c r="K440" s="56"/>
      <c r="L440" s="58"/>
      <c r="M440" s="56"/>
      <c r="N440" s="55"/>
      <c r="O440" s="56"/>
      <c r="P440" s="55"/>
      <c r="Q440" s="56"/>
      <c r="R440" s="55"/>
      <c r="S440" s="56"/>
      <c r="T440" s="57"/>
      <c r="U440" s="56"/>
      <c r="V440" s="57"/>
      <c r="W440" s="56"/>
    </row>
    <row r="441" spans="1:23" s="31" customFormat="1" x14ac:dyDescent="0.25">
      <c r="A441" s="54"/>
      <c r="B441" s="20"/>
      <c r="C441" s="55"/>
      <c r="D441" s="56"/>
      <c r="E441" s="56"/>
      <c r="F441" s="56"/>
      <c r="G441" s="56"/>
      <c r="H441" s="56"/>
      <c r="I441" s="56"/>
      <c r="J441" s="57"/>
      <c r="K441" s="56"/>
      <c r="L441" s="58"/>
      <c r="M441" s="56"/>
      <c r="N441" s="55"/>
      <c r="O441" s="56"/>
      <c r="P441" s="55"/>
      <c r="Q441" s="56"/>
      <c r="R441" s="55"/>
      <c r="S441" s="56"/>
      <c r="T441" s="57"/>
      <c r="U441" s="56"/>
      <c r="V441" s="57"/>
      <c r="W441" s="56"/>
    </row>
    <row r="442" spans="1:23" s="31" customFormat="1" x14ac:dyDescent="0.25">
      <c r="A442" s="54"/>
      <c r="B442" s="20"/>
      <c r="C442" s="55"/>
      <c r="D442" s="56"/>
      <c r="E442" s="56"/>
      <c r="F442" s="56"/>
      <c r="G442" s="56"/>
      <c r="H442" s="56"/>
      <c r="I442" s="56"/>
      <c r="J442" s="57"/>
      <c r="K442" s="56"/>
      <c r="L442" s="58"/>
      <c r="M442" s="56"/>
      <c r="N442" s="55"/>
      <c r="O442" s="56"/>
      <c r="P442" s="55"/>
      <c r="Q442" s="56"/>
      <c r="R442" s="55"/>
      <c r="S442" s="56"/>
      <c r="T442" s="57"/>
      <c r="U442" s="56"/>
      <c r="V442" s="57"/>
      <c r="W442" s="56"/>
    </row>
    <row r="443" spans="1:23" s="31" customFormat="1" x14ac:dyDescent="0.25">
      <c r="A443" s="54"/>
      <c r="B443" s="20"/>
      <c r="C443" s="55"/>
      <c r="D443" s="56"/>
      <c r="E443" s="56"/>
      <c r="F443" s="56"/>
      <c r="G443" s="56"/>
      <c r="H443" s="56"/>
      <c r="I443" s="56"/>
      <c r="J443" s="57"/>
      <c r="K443" s="56"/>
      <c r="L443" s="58"/>
      <c r="M443" s="56"/>
      <c r="N443" s="55"/>
      <c r="O443" s="56"/>
      <c r="P443" s="55"/>
      <c r="Q443" s="56"/>
      <c r="R443" s="55"/>
      <c r="S443" s="56"/>
      <c r="T443" s="57"/>
      <c r="U443" s="56"/>
      <c r="V443" s="57"/>
      <c r="W443" s="56"/>
    </row>
    <row r="444" spans="1:23" s="31" customFormat="1" x14ac:dyDescent="0.25">
      <c r="A444" s="54"/>
      <c r="B444" s="20"/>
      <c r="C444" s="55"/>
      <c r="D444" s="56"/>
      <c r="E444" s="56"/>
      <c r="F444" s="56"/>
      <c r="G444" s="56"/>
      <c r="H444" s="56"/>
      <c r="I444" s="56"/>
      <c r="J444" s="57"/>
      <c r="K444" s="56"/>
      <c r="L444" s="58"/>
      <c r="M444" s="56"/>
      <c r="N444" s="55"/>
      <c r="O444" s="56"/>
      <c r="P444" s="55"/>
      <c r="Q444" s="56"/>
      <c r="R444" s="55"/>
      <c r="S444" s="56"/>
      <c r="T444" s="57"/>
      <c r="U444" s="56"/>
      <c r="V444" s="57"/>
      <c r="W444" s="56"/>
    </row>
    <row r="445" spans="1:23" s="31" customFormat="1" x14ac:dyDescent="0.25">
      <c r="A445" s="54"/>
      <c r="B445" s="20"/>
      <c r="C445" s="55"/>
      <c r="D445" s="56"/>
      <c r="E445" s="56"/>
      <c r="F445" s="56"/>
      <c r="G445" s="56"/>
      <c r="H445" s="56"/>
      <c r="I445" s="56"/>
      <c r="J445" s="57"/>
      <c r="K445" s="56"/>
      <c r="L445" s="58"/>
      <c r="M445" s="56"/>
      <c r="N445" s="55"/>
      <c r="O445" s="56"/>
      <c r="P445" s="55"/>
      <c r="Q445" s="56"/>
      <c r="R445" s="55"/>
      <c r="S445" s="56"/>
      <c r="T445" s="57"/>
      <c r="U445" s="56"/>
      <c r="V445" s="57"/>
      <c r="W445" s="56"/>
    </row>
    <row r="446" spans="1:23" s="31" customFormat="1" x14ac:dyDescent="0.25">
      <c r="A446" s="54"/>
      <c r="B446" s="20"/>
      <c r="C446" s="55"/>
      <c r="D446" s="56"/>
      <c r="E446" s="56"/>
      <c r="F446" s="56"/>
      <c r="G446" s="56"/>
      <c r="H446" s="56"/>
      <c r="I446" s="56"/>
      <c r="J446" s="57"/>
      <c r="K446" s="56"/>
      <c r="L446" s="58"/>
      <c r="M446" s="56"/>
      <c r="N446" s="55"/>
      <c r="O446" s="56"/>
      <c r="P446" s="55"/>
      <c r="Q446" s="56"/>
      <c r="R446" s="55"/>
      <c r="S446" s="56"/>
      <c r="T446" s="57"/>
      <c r="U446" s="56"/>
      <c r="V446" s="57"/>
      <c r="W446" s="56"/>
    </row>
    <row r="447" spans="1:23" s="31" customFormat="1" x14ac:dyDescent="0.25">
      <c r="A447" s="54"/>
      <c r="B447" s="20"/>
      <c r="C447" s="55"/>
      <c r="D447" s="56"/>
      <c r="E447" s="56"/>
      <c r="F447" s="56"/>
      <c r="G447" s="56"/>
      <c r="H447" s="56"/>
      <c r="I447" s="56"/>
      <c r="J447" s="57"/>
      <c r="K447" s="56"/>
      <c r="L447" s="58"/>
      <c r="M447" s="56"/>
      <c r="N447" s="55"/>
      <c r="O447" s="56"/>
      <c r="P447" s="55"/>
      <c r="Q447" s="56"/>
      <c r="R447" s="55"/>
      <c r="S447" s="56"/>
      <c r="T447" s="57"/>
      <c r="U447" s="56"/>
      <c r="V447" s="57"/>
      <c r="W447" s="56"/>
    </row>
    <row r="448" spans="1:23" s="31" customFormat="1" x14ac:dyDescent="0.25">
      <c r="A448" s="54"/>
      <c r="B448" s="20"/>
      <c r="C448" s="55"/>
      <c r="D448" s="56"/>
      <c r="E448" s="56"/>
      <c r="F448" s="56"/>
      <c r="G448" s="56"/>
      <c r="H448" s="56"/>
      <c r="I448" s="56"/>
      <c r="J448" s="57"/>
      <c r="K448" s="56"/>
      <c r="L448" s="58"/>
      <c r="M448" s="56"/>
      <c r="N448" s="55"/>
      <c r="O448" s="56"/>
      <c r="P448" s="55"/>
      <c r="Q448" s="56"/>
      <c r="R448" s="55"/>
      <c r="S448" s="56"/>
      <c r="T448" s="57"/>
      <c r="U448" s="56"/>
      <c r="V448" s="57"/>
      <c r="W448" s="56"/>
    </row>
    <row r="449" spans="1:23" s="31" customFormat="1" x14ac:dyDescent="0.25">
      <c r="A449" s="54"/>
      <c r="B449" s="20"/>
      <c r="C449" s="55"/>
      <c r="D449" s="56"/>
      <c r="E449" s="56"/>
      <c r="F449" s="56"/>
      <c r="G449" s="56"/>
      <c r="H449" s="56"/>
      <c r="I449" s="56"/>
      <c r="J449" s="57"/>
      <c r="K449" s="56"/>
      <c r="L449" s="58"/>
      <c r="M449" s="56"/>
      <c r="N449" s="55"/>
      <c r="O449" s="56"/>
      <c r="P449" s="55"/>
      <c r="Q449" s="56"/>
      <c r="R449" s="55"/>
      <c r="S449" s="56"/>
      <c r="T449" s="57"/>
      <c r="U449" s="56"/>
      <c r="V449" s="57"/>
      <c r="W449" s="56"/>
    </row>
    <row r="450" spans="1:23" s="31" customFormat="1" x14ac:dyDescent="0.25">
      <c r="A450" s="54"/>
      <c r="B450" s="20"/>
      <c r="C450" s="55"/>
      <c r="D450" s="56"/>
      <c r="E450" s="56"/>
      <c r="F450" s="56"/>
      <c r="G450" s="56"/>
      <c r="H450" s="56"/>
      <c r="I450" s="56"/>
      <c r="J450" s="57"/>
      <c r="K450" s="56"/>
      <c r="L450" s="58"/>
      <c r="M450" s="56"/>
      <c r="N450" s="55"/>
      <c r="O450" s="56"/>
      <c r="P450" s="55"/>
      <c r="Q450" s="56"/>
      <c r="R450" s="55"/>
      <c r="S450" s="56"/>
      <c r="T450" s="57"/>
      <c r="U450" s="56"/>
      <c r="V450" s="57"/>
      <c r="W450" s="56"/>
    </row>
    <row r="451" spans="1:23" s="31" customFormat="1" x14ac:dyDescent="0.25">
      <c r="A451" s="54"/>
      <c r="B451" s="20"/>
      <c r="C451" s="55"/>
      <c r="D451" s="56"/>
      <c r="E451" s="56"/>
      <c r="F451" s="56"/>
      <c r="G451" s="56"/>
      <c r="H451" s="56"/>
      <c r="I451" s="56"/>
      <c r="J451" s="57"/>
      <c r="K451" s="56"/>
      <c r="L451" s="58"/>
      <c r="M451" s="56"/>
      <c r="N451" s="55"/>
      <c r="O451" s="56"/>
      <c r="P451" s="55"/>
      <c r="Q451" s="56"/>
      <c r="R451" s="55"/>
      <c r="S451" s="56"/>
      <c r="T451" s="57"/>
      <c r="U451" s="56"/>
      <c r="V451" s="57"/>
      <c r="W451" s="56"/>
    </row>
    <row r="452" spans="1:23" s="31" customFormat="1" x14ac:dyDescent="0.25">
      <c r="A452" s="54"/>
      <c r="B452" s="20"/>
      <c r="C452" s="55"/>
      <c r="D452" s="56"/>
      <c r="E452" s="56"/>
      <c r="F452" s="56"/>
      <c r="G452" s="56"/>
      <c r="H452" s="56"/>
      <c r="I452" s="56"/>
      <c r="J452" s="57"/>
      <c r="K452" s="56"/>
      <c r="L452" s="58"/>
      <c r="M452" s="56"/>
      <c r="N452" s="55"/>
      <c r="O452" s="56"/>
      <c r="P452" s="55"/>
      <c r="Q452" s="56"/>
      <c r="R452" s="55"/>
      <c r="S452" s="56"/>
      <c r="T452" s="57"/>
      <c r="U452" s="56"/>
      <c r="V452" s="57"/>
      <c r="W452" s="56"/>
    </row>
    <row r="453" spans="1:23" s="31" customFormat="1" x14ac:dyDescent="0.25">
      <c r="A453" s="54"/>
      <c r="B453" s="20"/>
      <c r="C453" s="55"/>
      <c r="D453" s="56"/>
      <c r="E453" s="56"/>
      <c r="F453" s="56"/>
      <c r="G453" s="56"/>
      <c r="H453" s="56"/>
      <c r="I453" s="56"/>
      <c r="J453" s="57"/>
      <c r="K453" s="56"/>
      <c r="L453" s="58"/>
      <c r="M453" s="56"/>
      <c r="N453" s="55"/>
      <c r="O453" s="56"/>
      <c r="P453" s="55"/>
      <c r="Q453" s="56"/>
      <c r="R453" s="55"/>
      <c r="S453" s="56"/>
      <c r="T453" s="57"/>
      <c r="U453" s="56"/>
      <c r="V453" s="57"/>
      <c r="W453" s="56"/>
    </row>
    <row r="454" spans="1:23" s="31" customFormat="1" x14ac:dyDescent="0.25">
      <c r="A454" s="54"/>
      <c r="B454" s="20"/>
      <c r="C454" s="55"/>
      <c r="D454" s="56"/>
      <c r="E454" s="56"/>
      <c r="F454" s="56"/>
      <c r="G454" s="56"/>
      <c r="H454" s="56"/>
      <c r="I454" s="56"/>
      <c r="J454" s="57"/>
      <c r="K454" s="56"/>
      <c r="L454" s="58"/>
      <c r="M454" s="56"/>
      <c r="N454" s="55"/>
      <c r="O454" s="56"/>
      <c r="P454" s="55"/>
      <c r="Q454" s="56"/>
      <c r="R454" s="55"/>
      <c r="S454" s="56"/>
      <c r="T454" s="57"/>
      <c r="U454" s="56"/>
      <c r="V454" s="57"/>
      <c r="W454" s="56"/>
    </row>
    <row r="455" spans="1:23" s="31" customFormat="1" x14ac:dyDescent="0.25">
      <c r="A455" s="54"/>
      <c r="B455" s="20"/>
      <c r="C455" s="55"/>
      <c r="D455" s="56"/>
      <c r="E455" s="56"/>
      <c r="F455" s="56"/>
      <c r="G455" s="56"/>
      <c r="H455" s="56"/>
      <c r="I455" s="56"/>
      <c r="J455" s="57"/>
      <c r="K455" s="56"/>
      <c r="L455" s="58"/>
      <c r="M455" s="56"/>
      <c r="N455" s="55"/>
      <c r="O455" s="56"/>
      <c r="P455" s="55"/>
      <c r="Q455" s="56"/>
      <c r="R455" s="55"/>
      <c r="S455" s="56"/>
      <c r="T455" s="57"/>
      <c r="U455" s="56"/>
      <c r="V455" s="57"/>
      <c r="W455" s="56"/>
    </row>
    <row r="456" spans="1:23" s="31" customFormat="1" x14ac:dyDescent="0.25">
      <c r="A456" s="54"/>
      <c r="B456" s="20"/>
      <c r="C456" s="55"/>
      <c r="D456" s="56"/>
      <c r="E456" s="56"/>
      <c r="F456" s="56"/>
      <c r="G456" s="56"/>
      <c r="H456" s="56"/>
      <c r="I456" s="56"/>
      <c r="J456" s="57"/>
      <c r="K456" s="56"/>
      <c r="L456" s="58"/>
      <c r="M456" s="56"/>
      <c r="N456" s="55"/>
      <c r="O456" s="56"/>
      <c r="P456" s="55"/>
      <c r="Q456" s="56"/>
      <c r="R456" s="55"/>
      <c r="S456" s="56"/>
      <c r="T456" s="57"/>
      <c r="U456" s="56"/>
      <c r="V456" s="57"/>
      <c r="W456" s="56"/>
    </row>
    <row r="457" spans="1:23" s="31" customFormat="1" x14ac:dyDescent="0.25">
      <c r="A457" s="54"/>
      <c r="B457" s="20"/>
      <c r="C457" s="55"/>
      <c r="D457" s="56"/>
      <c r="E457" s="56"/>
      <c r="F457" s="56"/>
      <c r="G457" s="56"/>
      <c r="H457" s="56"/>
      <c r="I457" s="56"/>
      <c r="J457" s="57"/>
      <c r="K457" s="56"/>
      <c r="L457" s="58"/>
      <c r="M457" s="56"/>
      <c r="N457" s="55"/>
      <c r="O457" s="56"/>
      <c r="P457" s="55"/>
      <c r="Q457" s="56"/>
      <c r="R457" s="55"/>
      <c r="S457" s="56"/>
      <c r="T457" s="57"/>
      <c r="U457" s="56"/>
      <c r="V457" s="57"/>
      <c r="W457" s="56"/>
    </row>
    <row r="458" spans="1:23" s="31" customFormat="1" x14ac:dyDescent="0.25">
      <c r="A458" s="54"/>
      <c r="B458" s="20"/>
      <c r="C458" s="55"/>
      <c r="D458" s="56"/>
      <c r="E458" s="56"/>
      <c r="F458" s="56"/>
      <c r="G458" s="56"/>
      <c r="H458" s="56"/>
      <c r="I458" s="56"/>
      <c r="J458" s="57"/>
      <c r="K458" s="56"/>
      <c r="L458" s="58"/>
      <c r="M458" s="56"/>
      <c r="N458" s="55"/>
      <c r="O458" s="56"/>
      <c r="P458" s="55"/>
      <c r="Q458" s="56"/>
      <c r="R458" s="55"/>
      <c r="S458" s="56"/>
      <c r="T458" s="57"/>
      <c r="U458" s="56"/>
      <c r="V458" s="57"/>
      <c r="W458" s="56"/>
    </row>
    <row r="459" spans="1:23" s="31" customFormat="1" x14ac:dyDescent="0.25">
      <c r="A459" s="54"/>
      <c r="B459" s="20"/>
      <c r="C459" s="55"/>
      <c r="D459" s="56"/>
      <c r="E459" s="56"/>
      <c r="F459" s="56"/>
      <c r="G459" s="56"/>
      <c r="H459" s="56"/>
      <c r="I459" s="56"/>
      <c r="J459" s="57"/>
      <c r="K459" s="56"/>
      <c r="L459" s="58"/>
      <c r="M459" s="56"/>
      <c r="N459" s="55"/>
      <c r="O459" s="56"/>
      <c r="P459" s="55"/>
      <c r="Q459" s="56"/>
      <c r="R459" s="55"/>
      <c r="S459" s="56"/>
      <c r="T459" s="57"/>
      <c r="U459" s="56"/>
      <c r="V459" s="57"/>
      <c r="W459" s="56"/>
    </row>
    <row r="460" spans="1:23" s="31" customFormat="1" x14ac:dyDescent="0.25">
      <c r="A460" s="54"/>
      <c r="B460" s="20"/>
      <c r="C460" s="55"/>
      <c r="D460" s="56"/>
      <c r="E460" s="56"/>
      <c r="F460" s="56"/>
      <c r="G460" s="56"/>
      <c r="H460" s="56"/>
      <c r="I460" s="56"/>
      <c r="J460" s="57"/>
      <c r="K460" s="56"/>
      <c r="L460" s="58"/>
      <c r="M460" s="56"/>
      <c r="N460" s="55"/>
      <c r="O460" s="56"/>
      <c r="P460" s="55"/>
      <c r="Q460" s="56"/>
      <c r="R460" s="55"/>
      <c r="S460" s="56"/>
      <c r="T460" s="57"/>
      <c r="U460" s="56"/>
      <c r="V460" s="57"/>
      <c r="W460" s="56"/>
    </row>
    <row r="461" spans="1:23" s="31" customFormat="1" x14ac:dyDescent="0.25">
      <c r="A461" s="54"/>
      <c r="B461" s="20"/>
      <c r="C461" s="55"/>
      <c r="D461" s="56"/>
      <c r="E461" s="56"/>
      <c r="F461" s="56"/>
      <c r="G461" s="56"/>
      <c r="H461" s="56"/>
      <c r="I461" s="56"/>
      <c r="J461" s="57"/>
      <c r="K461" s="56"/>
      <c r="L461" s="58"/>
      <c r="M461" s="56"/>
      <c r="N461" s="55"/>
      <c r="O461" s="56"/>
      <c r="P461" s="55"/>
      <c r="Q461" s="56"/>
      <c r="R461" s="55"/>
      <c r="S461" s="56"/>
      <c r="T461" s="57"/>
      <c r="U461" s="56"/>
      <c r="V461" s="57"/>
      <c r="W461" s="56"/>
    </row>
    <row r="462" spans="1:23" s="31" customFormat="1" x14ac:dyDescent="0.25">
      <c r="A462" s="54"/>
      <c r="B462" s="20"/>
      <c r="C462" s="55"/>
      <c r="D462" s="56"/>
      <c r="E462" s="56"/>
      <c r="F462" s="56"/>
      <c r="G462" s="56"/>
      <c r="H462" s="56"/>
      <c r="I462" s="56"/>
      <c r="J462" s="57"/>
      <c r="K462" s="56"/>
      <c r="L462" s="58"/>
      <c r="M462" s="56"/>
      <c r="N462" s="55"/>
      <c r="O462" s="56"/>
      <c r="P462" s="55"/>
      <c r="Q462" s="56"/>
      <c r="R462" s="55"/>
      <c r="S462" s="56"/>
      <c r="T462" s="57"/>
      <c r="U462" s="56"/>
      <c r="V462" s="57"/>
      <c r="W462" s="56"/>
    </row>
    <row r="463" spans="1:23" s="31" customFormat="1" x14ac:dyDescent="0.25">
      <c r="A463" s="54"/>
      <c r="B463" s="20"/>
      <c r="C463" s="55"/>
      <c r="D463" s="56"/>
      <c r="E463" s="56"/>
      <c r="F463" s="56"/>
      <c r="G463" s="56"/>
      <c r="H463" s="56"/>
      <c r="I463" s="56"/>
      <c r="J463" s="57"/>
      <c r="K463" s="56"/>
      <c r="L463" s="58"/>
      <c r="M463" s="56"/>
      <c r="N463" s="55"/>
      <c r="O463" s="56"/>
      <c r="P463" s="55"/>
      <c r="Q463" s="56"/>
      <c r="R463" s="55"/>
      <c r="S463" s="56"/>
      <c r="T463" s="57"/>
      <c r="U463" s="56"/>
      <c r="V463" s="57"/>
      <c r="W463" s="56"/>
    </row>
    <row r="464" spans="1:23" s="31" customFormat="1" x14ac:dyDescent="0.25">
      <c r="A464" s="54"/>
      <c r="B464" s="20"/>
      <c r="C464" s="55"/>
      <c r="D464" s="56"/>
      <c r="E464" s="56"/>
      <c r="F464" s="56"/>
      <c r="G464" s="56"/>
      <c r="H464" s="56"/>
      <c r="I464" s="56"/>
      <c r="J464" s="57"/>
      <c r="K464" s="56"/>
      <c r="L464" s="58"/>
      <c r="M464" s="56"/>
      <c r="N464" s="55"/>
      <c r="O464" s="56"/>
      <c r="P464" s="55"/>
      <c r="Q464" s="56"/>
      <c r="R464" s="55"/>
      <c r="S464" s="56"/>
      <c r="T464" s="57"/>
      <c r="U464" s="56"/>
      <c r="V464" s="57"/>
      <c r="W464" s="56"/>
    </row>
    <row r="465" spans="1:23" s="31" customFormat="1" x14ac:dyDescent="0.25">
      <c r="A465" s="54"/>
      <c r="B465" s="20"/>
      <c r="C465" s="55"/>
      <c r="D465" s="56"/>
      <c r="E465" s="56"/>
      <c r="F465" s="56"/>
      <c r="G465" s="56"/>
      <c r="H465" s="56"/>
      <c r="I465" s="56"/>
      <c r="J465" s="57"/>
      <c r="K465" s="56"/>
      <c r="L465" s="58"/>
      <c r="M465" s="56"/>
      <c r="N465" s="55"/>
      <c r="O465" s="56"/>
      <c r="P465" s="55"/>
      <c r="Q465" s="56"/>
      <c r="R465" s="55"/>
      <c r="S465" s="56"/>
      <c r="T465" s="57"/>
      <c r="U465" s="56"/>
      <c r="V465" s="57"/>
      <c r="W465" s="56"/>
    </row>
    <row r="466" spans="1:23" s="31" customFormat="1" x14ac:dyDescent="0.25">
      <c r="A466" s="54"/>
      <c r="B466" s="20"/>
      <c r="C466" s="55"/>
      <c r="D466" s="56"/>
      <c r="E466" s="56"/>
      <c r="F466" s="56"/>
      <c r="G466" s="56"/>
      <c r="H466" s="56"/>
      <c r="I466" s="56"/>
      <c r="J466" s="57"/>
      <c r="K466" s="56"/>
      <c r="L466" s="58"/>
      <c r="M466" s="56"/>
      <c r="N466" s="55"/>
      <c r="O466" s="56"/>
      <c r="P466" s="55"/>
      <c r="Q466" s="56"/>
      <c r="R466" s="55"/>
      <c r="S466" s="56"/>
      <c r="T466" s="57"/>
      <c r="U466" s="56"/>
      <c r="V466" s="57"/>
      <c r="W466" s="56"/>
    </row>
    <row r="467" spans="1:23" s="31" customFormat="1" x14ac:dyDescent="0.25">
      <c r="A467" s="54"/>
      <c r="B467" s="20"/>
      <c r="C467" s="55"/>
      <c r="D467" s="56"/>
      <c r="E467" s="56"/>
      <c r="F467" s="56"/>
      <c r="G467" s="56"/>
      <c r="H467" s="56"/>
      <c r="I467" s="56"/>
      <c r="J467" s="57"/>
      <c r="K467" s="56"/>
      <c r="L467" s="58"/>
      <c r="M467" s="56"/>
      <c r="N467" s="55"/>
      <c r="O467" s="56"/>
      <c r="P467" s="55"/>
      <c r="Q467" s="56"/>
      <c r="R467" s="55"/>
      <c r="S467" s="56"/>
      <c r="T467" s="57"/>
      <c r="U467" s="56"/>
      <c r="V467" s="57"/>
      <c r="W467" s="56"/>
    </row>
    <row r="468" spans="1:23" s="31" customFormat="1" x14ac:dyDescent="0.25">
      <c r="A468" s="54"/>
      <c r="B468" s="20"/>
      <c r="C468" s="55"/>
      <c r="D468" s="56"/>
      <c r="E468" s="56"/>
      <c r="F468" s="56"/>
      <c r="G468" s="56"/>
      <c r="H468" s="56"/>
      <c r="I468" s="56"/>
      <c r="J468" s="57"/>
      <c r="K468" s="56"/>
      <c r="L468" s="58"/>
      <c r="M468" s="56"/>
      <c r="N468" s="55"/>
      <c r="O468" s="56"/>
      <c r="P468" s="55"/>
      <c r="Q468" s="56"/>
      <c r="R468" s="55"/>
      <c r="S468" s="56"/>
      <c r="T468" s="57"/>
      <c r="U468" s="56"/>
      <c r="V468" s="57"/>
      <c r="W468" s="56"/>
    </row>
    <row r="469" spans="1:23" s="31" customFormat="1" x14ac:dyDescent="0.25">
      <c r="A469" s="54"/>
      <c r="B469" s="20"/>
      <c r="C469" s="55"/>
      <c r="D469" s="56"/>
      <c r="E469" s="56"/>
      <c r="F469" s="56"/>
      <c r="G469" s="56"/>
      <c r="H469" s="56"/>
      <c r="I469" s="56"/>
      <c r="J469" s="57"/>
      <c r="K469" s="56"/>
      <c r="L469" s="58"/>
      <c r="M469" s="56"/>
      <c r="N469" s="55"/>
      <c r="O469" s="56"/>
      <c r="P469" s="55"/>
      <c r="Q469" s="56"/>
      <c r="R469" s="55"/>
      <c r="S469" s="56"/>
      <c r="T469" s="57"/>
      <c r="U469" s="56"/>
      <c r="V469" s="57"/>
      <c r="W469" s="56"/>
    </row>
    <row r="470" spans="1:23" s="31" customFormat="1" x14ac:dyDescent="0.25">
      <c r="A470" s="54"/>
      <c r="B470" s="20"/>
      <c r="C470" s="55"/>
      <c r="D470" s="56"/>
      <c r="E470" s="56"/>
      <c r="F470" s="56"/>
      <c r="G470" s="56"/>
      <c r="H470" s="56"/>
      <c r="I470" s="56"/>
      <c r="J470" s="57"/>
      <c r="K470" s="56"/>
      <c r="L470" s="58"/>
      <c r="M470" s="56"/>
      <c r="N470" s="55"/>
      <c r="O470" s="56"/>
      <c r="P470" s="55"/>
      <c r="Q470" s="56"/>
      <c r="R470" s="55"/>
      <c r="S470" s="56"/>
      <c r="T470" s="57"/>
      <c r="U470" s="56"/>
      <c r="V470" s="57"/>
      <c r="W470" s="56"/>
    </row>
    <row r="471" spans="1:23" s="31" customFormat="1" x14ac:dyDescent="0.25">
      <c r="A471" s="54"/>
      <c r="B471" s="20"/>
      <c r="C471" s="55"/>
      <c r="D471" s="56"/>
      <c r="E471" s="56"/>
      <c r="F471" s="56"/>
      <c r="G471" s="56"/>
      <c r="H471" s="56"/>
      <c r="I471" s="56"/>
      <c r="J471" s="57"/>
      <c r="K471" s="56"/>
      <c r="L471" s="58"/>
      <c r="M471" s="56"/>
      <c r="N471" s="55"/>
      <c r="O471" s="56"/>
      <c r="P471" s="55"/>
      <c r="Q471" s="56"/>
      <c r="R471" s="55"/>
      <c r="S471" s="56"/>
      <c r="T471" s="57"/>
      <c r="U471" s="56"/>
      <c r="V471" s="57"/>
      <c r="W471" s="56"/>
    </row>
    <row r="472" spans="1:23" s="31" customFormat="1" x14ac:dyDescent="0.25">
      <c r="A472" s="54"/>
      <c r="B472" s="20"/>
      <c r="C472" s="55"/>
      <c r="D472" s="56"/>
      <c r="E472" s="56"/>
      <c r="F472" s="56"/>
      <c r="G472" s="56"/>
      <c r="H472" s="56"/>
      <c r="I472" s="56"/>
      <c r="J472" s="57"/>
      <c r="K472" s="56"/>
      <c r="L472" s="58"/>
      <c r="M472" s="56"/>
      <c r="N472" s="55"/>
      <c r="O472" s="56"/>
      <c r="P472" s="55"/>
      <c r="Q472" s="56"/>
      <c r="R472" s="55"/>
      <c r="S472" s="56"/>
      <c r="T472" s="57"/>
      <c r="U472" s="56"/>
      <c r="V472" s="57"/>
      <c r="W472" s="56"/>
    </row>
    <row r="473" spans="1:23" s="31" customFormat="1" x14ac:dyDescent="0.25">
      <c r="A473" s="54"/>
      <c r="B473" s="20"/>
      <c r="C473" s="55"/>
      <c r="D473" s="56"/>
      <c r="E473" s="56"/>
      <c r="F473" s="56"/>
      <c r="G473" s="56"/>
      <c r="H473" s="56"/>
      <c r="I473" s="56"/>
      <c r="J473" s="57"/>
      <c r="K473" s="56"/>
      <c r="L473" s="58"/>
      <c r="M473" s="56"/>
      <c r="N473" s="55"/>
      <c r="O473" s="56"/>
      <c r="P473" s="55"/>
      <c r="Q473" s="56"/>
      <c r="R473" s="55"/>
      <c r="S473" s="56"/>
      <c r="T473" s="57"/>
      <c r="U473" s="56"/>
      <c r="V473" s="57"/>
      <c r="W473" s="56"/>
    </row>
    <row r="474" spans="1:23" s="31" customFormat="1" x14ac:dyDescent="0.25">
      <c r="A474" s="54"/>
      <c r="B474" s="20"/>
      <c r="C474" s="55"/>
      <c r="D474" s="56"/>
      <c r="E474" s="56"/>
      <c r="F474" s="56"/>
      <c r="G474" s="56"/>
      <c r="H474" s="56"/>
      <c r="I474" s="56"/>
      <c r="J474" s="57"/>
      <c r="K474" s="56"/>
      <c r="L474" s="58"/>
      <c r="M474" s="56"/>
      <c r="N474" s="55"/>
      <c r="O474" s="56"/>
      <c r="P474" s="55"/>
      <c r="Q474" s="56"/>
      <c r="R474" s="55"/>
      <c r="S474" s="56"/>
      <c r="T474" s="57"/>
      <c r="U474" s="56"/>
      <c r="V474" s="57"/>
      <c r="W474" s="56"/>
    </row>
    <row r="475" spans="1:23" s="31" customFormat="1" x14ac:dyDescent="0.25">
      <c r="A475" s="54"/>
      <c r="B475" s="20"/>
      <c r="C475" s="55"/>
      <c r="D475" s="56"/>
      <c r="E475" s="56"/>
      <c r="F475" s="56"/>
      <c r="G475" s="56"/>
      <c r="H475" s="56"/>
      <c r="I475" s="56"/>
      <c r="J475" s="57"/>
      <c r="K475" s="56"/>
      <c r="L475" s="58"/>
      <c r="M475" s="56"/>
      <c r="N475" s="55"/>
      <c r="O475" s="56"/>
      <c r="P475" s="55"/>
      <c r="Q475" s="56"/>
      <c r="R475" s="55"/>
      <c r="S475" s="56"/>
      <c r="T475" s="57"/>
      <c r="U475" s="56"/>
      <c r="V475" s="57"/>
      <c r="W475" s="56"/>
    </row>
    <row r="476" spans="1:23" s="31" customFormat="1" x14ac:dyDescent="0.25">
      <c r="A476" s="54"/>
      <c r="B476" s="20"/>
      <c r="C476" s="55"/>
      <c r="D476" s="56"/>
      <c r="E476" s="56"/>
      <c r="F476" s="56"/>
      <c r="G476" s="56"/>
      <c r="H476" s="56"/>
      <c r="I476" s="56"/>
      <c r="J476" s="57"/>
      <c r="K476" s="56"/>
      <c r="L476" s="58"/>
      <c r="M476" s="56"/>
      <c r="N476" s="55"/>
      <c r="O476" s="56"/>
      <c r="P476" s="55"/>
      <c r="Q476" s="56"/>
      <c r="R476" s="55"/>
      <c r="S476" s="56"/>
      <c r="T476" s="57"/>
      <c r="U476" s="56"/>
      <c r="V476" s="57"/>
      <c r="W476" s="56"/>
    </row>
    <row r="477" spans="1:23" s="31" customFormat="1" x14ac:dyDescent="0.25">
      <c r="A477" s="54"/>
      <c r="B477" s="20"/>
      <c r="C477" s="55"/>
      <c r="D477" s="56"/>
      <c r="E477" s="56"/>
      <c r="F477" s="56"/>
      <c r="G477" s="56"/>
      <c r="H477" s="56"/>
      <c r="I477" s="56"/>
      <c r="J477" s="57"/>
      <c r="K477" s="56"/>
      <c r="L477" s="58"/>
      <c r="M477" s="56"/>
      <c r="N477" s="55"/>
      <c r="O477" s="56"/>
      <c r="P477" s="55"/>
      <c r="Q477" s="56"/>
      <c r="R477" s="55"/>
      <c r="S477" s="56"/>
      <c r="T477" s="57"/>
      <c r="U477" s="56"/>
      <c r="V477" s="57"/>
      <c r="W477" s="56"/>
    </row>
    <row r="478" spans="1:23" s="31" customFormat="1" x14ac:dyDescent="0.25">
      <c r="A478" s="54"/>
      <c r="B478" s="20"/>
      <c r="C478" s="55"/>
      <c r="D478" s="56"/>
      <c r="E478" s="56"/>
      <c r="F478" s="56"/>
      <c r="G478" s="56"/>
      <c r="H478" s="56"/>
      <c r="I478" s="56"/>
      <c r="J478" s="57"/>
      <c r="K478" s="56"/>
      <c r="L478" s="58"/>
      <c r="M478" s="56"/>
      <c r="N478" s="55"/>
      <c r="O478" s="56"/>
      <c r="P478" s="55"/>
      <c r="Q478" s="56"/>
      <c r="R478" s="55"/>
      <c r="S478" s="56"/>
      <c r="T478" s="57"/>
      <c r="U478" s="56"/>
      <c r="V478" s="57"/>
      <c r="W478" s="56"/>
    </row>
    <row r="479" spans="1:23" s="31" customFormat="1" x14ac:dyDescent="0.25">
      <c r="A479" s="54"/>
      <c r="B479" s="20"/>
      <c r="C479" s="55"/>
      <c r="D479" s="56"/>
      <c r="E479" s="56"/>
      <c r="F479" s="56"/>
      <c r="G479" s="56"/>
      <c r="H479" s="56"/>
      <c r="I479" s="56"/>
      <c r="J479" s="57"/>
      <c r="K479" s="56"/>
      <c r="L479" s="58"/>
      <c r="M479" s="56"/>
      <c r="N479" s="55"/>
      <c r="O479" s="56"/>
      <c r="P479" s="55"/>
      <c r="Q479" s="56"/>
      <c r="R479" s="55"/>
      <c r="S479" s="56"/>
      <c r="T479" s="57"/>
      <c r="U479" s="56"/>
      <c r="V479" s="57"/>
      <c r="W479" s="56"/>
    </row>
    <row r="480" spans="1:23" s="31" customFormat="1" x14ac:dyDescent="0.25">
      <c r="A480" s="54"/>
      <c r="B480" s="20"/>
      <c r="C480" s="55"/>
      <c r="D480" s="56"/>
      <c r="E480" s="56"/>
      <c r="F480" s="56"/>
      <c r="G480" s="56"/>
      <c r="H480" s="56"/>
      <c r="I480" s="56"/>
      <c r="J480" s="57"/>
      <c r="K480" s="56"/>
      <c r="L480" s="58"/>
      <c r="M480" s="56"/>
      <c r="N480" s="55"/>
      <c r="O480" s="56"/>
      <c r="P480" s="55"/>
      <c r="Q480" s="56"/>
      <c r="R480" s="55"/>
      <c r="S480" s="56"/>
      <c r="T480" s="57"/>
      <c r="U480" s="56"/>
      <c r="V480" s="57"/>
      <c r="W480" s="56"/>
    </row>
    <row r="481" spans="1:23" s="31" customFormat="1" x14ac:dyDescent="0.25">
      <c r="A481" s="54"/>
      <c r="B481" s="20"/>
      <c r="C481" s="55"/>
      <c r="D481" s="56"/>
      <c r="E481" s="56"/>
      <c r="F481" s="56"/>
      <c r="G481" s="56"/>
      <c r="H481" s="56"/>
      <c r="I481" s="56"/>
      <c r="J481" s="57"/>
      <c r="K481" s="56"/>
      <c r="L481" s="58"/>
      <c r="M481" s="56"/>
      <c r="N481" s="55"/>
      <c r="O481" s="56"/>
      <c r="P481" s="55"/>
      <c r="Q481" s="56"/>
      <c r="R481" s="55"/>
      <c r="S481" s="56"/>
      <c r="T481" s="57"/>
      <c r="U481" s="56"/>
      <c r="V481" s="57"/>
      <c r="W481" s="56"/>
    </row>
    <row r="482" spans="1:23" s="31" customFormat="1" x14ac:dyDescent="0.25">
      <c r="A482" s="54"/>
      <c r="B482" s="20"/>
      <c r="C482" s="55"/>
      <c r="D482" s="56"/>
      <c r="E482" s="56"/>
      <c r="F482" s="56"/>
      <c r="G482" s="56"/>
      <c r="H482" s="56"/>
      <c r="I482" s="56"/>
      <c r="J482" s="57"/>
      <c r="K482" s="56"/>
      <c r="L482" s="58"/>
      <c r="M482" s="56"/>
      <c r="N482" s="55"/>
      <c r="O482" s="56"/>
      <c r="P482" s="55"/>
      <c r="Q482" s="56"/>
      <c r="R482" s="55"/>
      <c r="S482" s="56"/>
      <c r="T482" s="57"/>
      <c r="U482" s="56"/>
      <c r="V482" s="57"/>
      <c r="W482" s="56"/>
    </row>
    <row r="483" spans="1:23" s="31" customFormat="1" x14ac:dyDescent="0.25">
      <c r="A483" s="54"/>
      <c r="B483" s="20"/>
      <c r="C483" s="55"/>
      <c r="D483" s="56"/>
      <c r="E483" s="56"/>
      <c r="F483" s="56"/>
      <c r="G483" s="56"/>
      <c r="H483" s="56"/>
      <c r="I483" s="56"/>
      <c r="J483" s="57"/>
      <c r="K483" s="56"/>
      <c r="L483" s="58"/>
      <c r="M483" s="56"/>
      <c r="N483" s="55"/>
      <c r="O483" s="56"/>
      <c r="P483" s="55"/>
      <c r="Q483" s="56"/>
      <c r="R483" s="55"/>
      <c r="S483" s="56"/>
      <c r="T483" s="57"/>
      <c r="U483" s="56"/>
      <c r="V483" s="57"/>
      <c r="W483" s="56"/>
    </row>
    <row r="484" spans="1:23" s="31" customFormat="1" x14ac:dyDescent="0.25">
      <c r="A484" s="54"/>
      <c r="B484" s="20"/>
      <c r="C484" s="55"/>
      <c r="D484" s="56"/>
      <c r="E484" s="56"/>
      <c r="F484" s="56"/>
      <c r="G484" s="56"/>
      <c r="H484" s="56"/>
      <c r="I484" s="56"/>
      <c r="J484" s="57"/>
      <c r="K484" s="56"/>
      <c r="L484" s="58"/>
      <c r="M484" s="56"/>
      <c r="N484" s="55"/>
      <c r="O484" s="56"/>
      <c r="P484" s="55"/>
      <c r="Q484" s="56"/>
      <c r="R484" s="55"/>
      <c r="S484" s="56"/>
      <c r="T484" s="57"/>
      <c r="U484" s="56"/>
      <c r="V484" s="57"/>
      <c r="W484" s="56"/>
    </row>
    <row r="485" spans="1:23" s="31" customFormat="1" x14ac:dyDescent="0.25">
      <c r="A485" s="54"/>
      <c r="B485" s="20"/>
      <c r="C485" s="55"/>
      <c r="D485" s="56"/>
      <c r="E485" s="56"/>
      <c r="F485" s="56"/>
      <c r="G485" s="56"/>
      <c r="H485" s="56"/>
      <c r="I485" s="56"/>
      <c r="J485" s="57"/>
      <c r="K485" s="56"/>
      <c r="L485" s="58"/>
      <c r="M485" s="56"/>
      <c r="N485" s="55"/>
      <c r="O485" s="56"/>
      <c r="P485" s="55"/>
      <c r="Q485" s="56"/>
      <c r="R485" s="55"/>
      <c r="S485" s="56"/>
      <c r="T485" s="57"/>
      <c r="U485" s="56"/>
      <c r="V485" s="57"/>
      <c r="W485" s="56"/>
    </row>
    <row r="486" spans="1:23" s="31" customFormat="1" x14ac:dyDescent="0.25">
      <c r="A486" s="54"/>
      <c r="B486" s="20"/>
      <c r="C486" s="55"/>
      <c r="D486" s="56"/>
      <c r="E486" s="56"/>
      <c r="F486" s="56"/>
      <c r="G486" s="56"/>
      <c r="H486" s="56"/>
      <c r="I486" s="56"/>
      <c r="J486" s="57"/>
      <c r="K486" s="56"/>
      <c r="L486" s="58"/>
      <c r="M486" s="56"/>
      <c r="N486" s="55"/>
      <c r="O486" s="56"/>
      <c r="P486" s="55"/>
      <c r="Q486" s="56"/>
      <c r="R486" s="55"/>
      <c r="S486" s="56"/>
      <c r="T486" s="57"/>
      <c r="U486" s="56"/>
      <c r="V486" s="57"/>
      <c r="W486" s="56"/>
    </row>
    <row r="487" spans="1:23" s="31" customFormat="1" x14ac:dyDescent="0.25">
      <c r="A487" s="54"/>
      <c r="B487" s="20"/>
      <c r="C487" s="55"/>
      <c r="D487" s="56"/>
      <c r="E487" s="56"/>
      <c r="F487" s="56"/>
      <c r="G487" s="56"/>
      <c r="H487" s="56"/>
      <c r="I487" s="56"/>
      <c r="J487" s="57"/>
      <c r="K487" s="56"/>
      <c r="L487" s="58"/>
      <c r="M487" s="56"/>
      <c r="N487" s="55"/>
      <c r="O487" s="56"/>
      <c r="P487" s="55"/>
      <c r="Q487" s="56"/>
      <c r="R487" s="55"/>
      <c r="S487" s="56"/>
      <c r="T487" s="57"/>
      <c r="U487" s="56"/>
      <c r="V487" s="57"/>
      <c r="W487" s="56"/>
    </row>
    <row r="488" spans="1:23" s="31" customFormat="1" x14ac:dyDescent="0.25">
      <c r="A488" s="54"/>
      <c r="B488" s="20"/>
      <c r="C488" s="55"/>
      <c r="D488" s="56"/>
      <c r="E488" s="56"/>
      <c r="F488" s="56"/>
      <c r="G488" s="56"/>
      <c r="H488" s="56"/>
      <c r="I488" s="56"/>
      <c r="J488" s="57"/>
      <c r="K488" s="56"/>
      <c r="L488" s="58"/>
      <c r="M488" s="56"/>
      <c r="N488" s="55"/>
      <c r="O488" s="56"/>
      <c r="P488" s="55"/>
      <c r="Q488" s="56"/>
      <c r="R488" s="55"/>
      <c r="S488" s="56"/>
      <c r="T488" s="57"/>
      <c r="U488" s="56"/>
      <c r="V488" s="57"/>
      <c r="W488" s="56"/>
    </row>
    <row r="489" spans="1:23" s="31" customFormat="1" x14ac:dyDescent="0.25">
      <c r="A489" s="54"/>
      <c r="B489" s="20"/>
      <c r="C489" s="55"/>
      <c r="D489" s="56"/>
      <c r="E489" s="56"/>
      <c r="F489" s="56"/>
      <c r="G489" s="56"/>
      <c r="H489" s="56"/>
      <c r="I489" s="56"/>
      <c r="J489" s="57"/>
      <c r="K489" s="56"/>
      <c r="L489" s="58"/>
      <c r="M489" s="56"/>
      <c r="N489" s="55"/>
      <c r="O489" s="56"/>
      <c r="P489" s="55"/>
      <c r="Q489" s="56"/>
      <c r="R489" s="55"/>
      <c r="S489" s="56"/>
      <c r="T489" s="57"/>
      <c r="U489" s="56"/>
      <c r="V489" s="57"/>
      <c r="W489" s="56"/>
    </row>
    <row r="490" spans="1:23" s="31" customFormat="1" x14ac:dyDescent="0.25">
      <c r="A490" s="54"/>
      <c r="B490" s="20"/>
      <c r="C490" s="55"/>
      <c r="D490" s="56"/>
      <c r="E490" s="56"/>
      <c r="F490" s="56"/>
      <c r="G490" s="56"/>
      <c r="H490" s="56"/>
      <c r="I490" s="56"/>
      <c r="J490" s="57"/>
      <c r="K490" s="56"/>
      <c r="L490" s="58"/>
      <c r="M490" s="56"/>
      <c r="N490" s="55"/>
      <c r="O490" s="56"/>
      <c r="P490" s="55"/>
      <c r="Q490" s="56"/>
      <c r="R490" s="55"/>
      <c r="S490" s="56"/>
      <c r="T490" s="57"/>
      <c r="U490" s="56"/>
      <c r="V490" s="57"/>
      <c r="W490" s="56"/>
    </row>
    <row r="491" spans="1:23" s="31" customFormat="1" x14ac:dyDescent="0.25">
      <c r="A491" s="54"/>
      <c r="B491" s="20"/>
      <c r="C491" s="55"/>
      <c r="D491" s="56"/>
      <c r="E491" s="56"/>
      <c r="F491" s="56"/>
      <c r="G491" s="56"/>
      <c r="H491" s="56"/>
      <c r="I491" s="56"/>
      <c r="J491" s="57"/>
      <c r="K491" s="56"/>
      <c r="L491" s="58"/>
      <c r="M491" s="56"/>
      <c r="N491" s="55"/>
      <c r="O491" s="56"/>
      <c r="P491" s="55"/>
      <c r="Q491" s="56"/>
      <c r="R491" s="55"/>
      <c r="S491" s="56"/>
      <c r="T491" s="57"/>
      <c r="U491" s="56"/>
      <c r="V491" s="57"/>
      <c r="W491" s="56"/>
    </row>
    <row r="492" spans="1:23" s="31" customFormat="1" x14ac:dyDescent="0.25">
      <c r="A492" s="54"/>
      <c r="B492" s="20"/>
      <c r="C492" s="55"/>
      <c r="D492" s="56"/>
      <c r="E492" s="56"/>
      <c r="F492" s="56"/>
      <c r="G492" s="56"/>
      <c r="H492" s="56"/>
      <c r="I492" s="56"/>
      <c r="J492" s="57"/>
      <c r="K492" s="56"/>
      <c r="L492" s="58"/>
      <c r="M492" s="56"/>
      <c r="N492" s="55"/>
      <c r="O492" s="56"/>
      <c r="P492" s="55"/>
      <c r="Q492" s="56"/>
      <c r="R492" s="55"/>
      <c r="S492" s="56"/>
      <c r="T492" s="57"/>
      <c r="U492" s="56"/>
      <c r="V492" s="57"/>
      <c r="W492" s="56"/>
    </row>
    <row r="493" spans="1:23" s="31" customFormat="1" x14ac:dyDescent="0.25">
      <c r="A493" s="54"/>
      <c r="B493" s="20"/>
      <c r="C493" s="55"/>
      <c r="D493" s="56"/>
      <c r="E493" s="56"/>
      <c r="F493" s="56"/>
      <c r="G493" s="56"/>
      <c r="H493" s="56"/>
      <c r="I493" s="56"/>
      <c r="J493" s="57"/>
      <c r="K493" s="56"/>
      <c r="L493" s="58"/>
      <c r="M493" s="56"/>
      <c r="N493" s="55"/>
      <c r="O493" s="56"/>
      <c r="P493" s="55"/>
      <c r="Q493" s="56"/>
      <c r="R493" s="55"/>
      <c r="S493" s="56"/>
      <c r="T493" s="57"/>
      <c r="U493" s="56"/>
      <c r="V493" s="57"/>
      <c r="W493" s="56"/>
    </row>
    <row r="494" spans="1:23" s="31" customFormat="1" x14ac:dyDescent="0.25">
      <c r="A494" s="54"/>
      <c r="B494" s="20"/>
      <c r="C494" s="55"/>
      <c r="D494" s="56"/>
      <c r="E494" s="56"/>
      <c r="F494" s="56"/>
      <c r="G494" s="56"/>
      <c r="H494" s="56"/>
      <c r="I494" s="56"/>
      <c r="J494" s="57"/>
      <c r="K494" s="56"/>
      <c r="L494" s="58"/>
      <c r="M494" s="56"/>
      <c r="N494" s="55"/>
      <c r="O494" s="56"/>
      <c r="P494" s="55"/>
      <c r="Q494" s="56"/>
      <c r="R494" s="55"/>
      <c r="S494" s="56"/>
      <c r="T494" s="57"/>
      <c r="U494" s="56"/>
      <c r="V494" s="57"/>
      <c r="W494" s="56"/>
    </row>
    <row r="495" spans="1:23" s="31" customFormat="1" x14ac:dyDescent="0.25">
      <c r="A495" s="54"/>
      <c r="B495" s="20"/>
      <c r="C495" s="55"/>
      <c r="D495" s="56"/>
      <c r="E495" s="56"/>
      <c r="F495" s="56"/>
      <c r="G495" s="56"/>
      <c r="H495" s="56"/>
      <c r="I495" s="56"/>
      <c r="J495" s="57"/>
      <c r="K495" s="56"/>
      <c r="L495" s="58"/>
      <c r="M495" s="56"/>
      <c r="N495" s="55"/>
      <c r="O495" s="56"/>
      <c r="P495" s="55"/>
      <c r="Q495" s="56"/>
      <c r="R495" s="55"/>
      <c r="S495" s="56"/>
      <c r="T495" s="57"/>
      <c r="U495" s="56"/>
      <c r="V495" s="57"/>
      <c r="W495" s="56"/>
    </row>
    <row r="496" spans="1:23" s="31" customFormat="1" x14ac:dyDescent="0.25">
      <c r="A496" s="54"/>
      <c r="B496" s="20"/>
      <c r="C496" s="55"/>
      <c r="D496" s="56"/>
      <c r="E496" s="56"/>
      <c r="F496" s="56"/>
      <c r="G496" s="56"/>
      <c r="H496" s="56"/>
      <c r="I496" s="56"/>
      <c r="J496" s="57"/>
      <c r="K496" s="56"/>
      <c r="L496" s="58"/>
      <c r="M496" s="56"/>
      <c r="N496" s="55"/>
      <c r="O496" s="56"/>
      <c r="P496" s="55"/>
      <c r="Q496" s="56"/>
      <c r="R496" s="55"/>
      <c r="S496" s="56"/>
      <c r="T496" s="57"/>
      <c r="U496" s="56"/>
      <c r="V496" s="57"/>
      <c r="W496" s="56"/>
    </row>
    <row r="497" spans="1:23" s="31" customFormat="1" x14ac:dyDescent="0.25">
      <c r="A497" s="54"/>
      <c r="B497" s="20"/>
      <c r="C497" s="55"/>
      <c r="D497" s="56"/>
      <c r="E497" s="56"/>
      <c r="F497" s="56"/>
      <c r="G497" s="56"/>
      <c r="H497" s="56"/>
      <c r="I497" s="56"/>
      <c r="J497" s="57"/>
      <c r="K497" s="56"/>
      <c r="L497" s="58"/>
      <c r="M497" s="56"/>
      <c r="N497" s="55"/>
      <c r="O497" s="56"/>
      <c r="P497" s="55"/>
      <c r="Q497" s="56"/>
      <c r="R497" s="55"/>
      <c r="S497" s="56"/>
      <c r="T497" s="57"/>
      <c r="U497" s="56"/>
      <c r="V497" s="57"/>
      <c r="W497" s="56"/>
    </row>
    <row r="498" spans="1:23" s="31" customFormat="1" x14ac:dyDescent="0.25">
      <c r="A498" s="54"/>
      <c r="B498" s="20"/>
      <c r="C498" s="55"/>
      <c r="D498" s="56"/>
      <c r="E498" s="56"/>
      <c r="F498" s="56"/>
      <c r="G498" s="56"/>
      <c r="H498" s="56"/>
      <c r="I498" s="56"/>
      <c r="J498" s="57"/>
      <c r="K498" s="56"/>
      <c r="L498" s="58"/>
      <c r="M498" s="56"/>
      <c r="N498" s="55"/>
      <c r="O498" s="56"/>
      <c r="P498" s="55"/>
      <c r="Q498" s="56"/>
      <c r="R498" s="55"/>
      <c r="S498" s="56"/>
      <c r="T498" s="57"/>
      <c r="U498" s="56"/>
      <c r="V498" s="57"/>
      <c r="W498" s="56"/>
    </row>
    <row r="499" spans="1:23" s="31" customFormat="1" x14ac:dyDescent="0.25">
      <c r="A499" s="54"/>
      <c r="B499" s="20"/>
      <c r="C499" s="55"/>
      <c r="D499" s="56"/>
      <c r="E499" s="56"/>
      <c r="F499" s="56"/>
      <c r="G499" s="56"/>
      <c r="H499" s="56"/>
      <c r="I499" s="56"/>
      <c r="J499" s="57"/>
      <c r="K499" s="56"/>
      <c r="L499" s="58"/>
      <c r="M499" s="56"/>
      <c r="N499" s="55"/>
      <c r="O499" s="56"/>
      <c r="P499" s="55"/>
      <c r="Q499" s="56"/>
      <c r="R499" s="55"/>
      <c r="S499" s="56"/>
      <c r="T499" s="57"/>
      <c r="U499" s="56"/>
      <c r="V499" s="57"/>
      <c r="W499" s="56"/>
    </row>
    <row r="500" spans="1:23" s="31" customFormat="1" x14ac:dyDescent="0.25">
      <c r="A500" s="54"/>
      <c r="B500" s="20"/>
      <c r="C500" s="55"/>
      <c r="D500" s="56"/>
      <c r="E500" s="56"/>
      <c r="F500" s="56"/>
      <c r="G500" s="56"/>
      <c r="H500" s="56"/>
      <c r="I500" s="56"/>
      <c r="J500" s="57"/>
      <c r="K500" s="56"/>
      <c r="L500" s="58"/>
      <c r="M500" s="56"/>
      <c r="N500" s="55"/>
      <c r="O500" s="56"/>
      <c r="P500" s="55"/>
      <c r="Q500" s="56"/>
      <c r="R500" s="55"/>
      <c r="S500" s="56"/>
      <c r="T500" s="57"/>
      <c r="U500" s="56"/>
      <c r="V500" s="57"/>
      <c r="W500" s="56"/>
    </row>
    <row r="501" spans="1:23" s="31" customFormat="1" x14ac:dyDescent="0.25">
      <c r="A501" s="54"/>
      <c r="B501" s="20"/>
      <c r="C501" s="55"/>
      <c r="D501" s="56"/>
      <c r="E501" s="56"/>
      <c r="F501" s="56"/>
      <c r="G501" s="56"/>
      <c r="H501" s="56"/>
      <c r="I501" s="56"/>
      <c r="J501" s="57"/>
      <c r="K501" s="56"/>
      <c r="L501" s="58"/>
      <c r="M501" s="56"/>
      <c r="N501" s="55"/>
      <c r="O501" s="56"/>
      <c r="P501" s="55"/>
      <c r="Q501" s="56"/>
      <c r="R501" s="55"/>
      <c r="S501" s="56"/>
      <c r="T501" s="57"/>
      <c r="U501" s="56"/>
      <c r="V501" s="57"/>
      <c r="W501" s="56"/>
    </row>
    <row r="502" spans="1:23" s="31" customFormat="1" x14ac:dyDescent="0.25">
      <c r="A502" s="54"/>
      <c r="B502" s="20"/>
      <c r="C502" s="55"/>
      <c r="D502" s="56"/>
      <c r="E502" s="56"/>
      <c r="F502" s="56"/>
      <c r="G502" s="56"/>
      <c r="H502" s="56"/>
      <c r="I502" s="56"/>
      <c r="J502" s="57"/>
      <c r="K502" s="56"/>
      <c r="L502" s="58"/>
      <c r="M502" s="56"/>
      <c r="N502" s="55"/>
      <c r="O502" s="56"/>
      <c r="P502" s="55"/>
      <c r="Q502" s="56"/>
      <c r="R502" s="55"/>
      <c r="S502" s="56"/>
      <c r="T502" s="57"/>
      <c r="U502" s="56"/>
      <c r="V502" s="57"/>
      <c r="W502" s="56"/>
    </row>
    <row r="503" spans="1:23" s="31" customFormat="1" x14ac:dyDescent="0.25">
      <c r="A503" s="54"/>
      <c r="B503" s="20"/>
      <c r="C503" s="55"/>
      <c r="D503" s="56"/>
      <c r="E503" s="56"/>
      <c r="F503" s="56"/>
      <c r="G503" s="56"/>
      <c r="H503" s="56"/>
      <c r="I503" s="56"/>
      <c r="J503" s="57"/>
      <c r="K503" s="56"/>
      <c r="L503" s="58"/>
      <c r="M503" s="56"/>
      <c r="N503" s="55"/>
      <c r="O503" s="56"/>
      <c r="P503" s="55"/>
      <c r="Q503" s="56"/>
      <c r="R503" s="55"/>
      <c r="S503" s="56"/>
      <c r="T503" s="57"/>
      <c r="U503" s="56"/>
      <c r="V503" s="57"/>
      <c r="W503" s="56"/>
    </row>
    <row r="504" spans="1:23" s="31" customFormat="1" x14ac:dyDescent="0.25">
      <c r="A504" s="54"/>
      <c r="B504" s="20"/>
      <c r="C504" s="55"/>
      <c r="D504" s="56"/>
      <c r="E504" s="56"/>
      <c r="F504" s="56"/>
      <c r="G504" s="56"/>
      <c r="H504" s="56"/>
      <c r="I504" s="56"/>
      <c r="J504" s="57"/>
      <c r="K504" s="56"/>
      <c r="L504" s="58"/>
      <c r="M504" s="56"/>
      <c r="N504" s="55"/>
      <c r="O504" s="56"/>
      <c r="P504" s="55"/>
      <c r="Q504" s="56"/>
      <c r="R504" s="55"/>
      <c r="S504" s="56"/>
      <c r="T504" s="57"/>
      <c r="U504" s="56"/>
      <c r="V504" s="57"/>
      <c r="W504" s="56"/>
    </row>
    <row r="505" spans="1:23" s="31" customFormat="1" x14ac:dyDescent="0.25">
      <c r="A505" s="54"/>
      <c r="B505" s="20"/>
      <c r="C505" s="55"/>
      <c r="D505" s="56"/>
      <c r="E505" s="56"/>
      <c r="F505" s="56"/>
      <c r="G505" s="56"/>
      <c r="H505" s="56"/>
      <c r="I505" s="56"/>
      <c r="J505" s="57"/>
      <c r="K505" s="56"/>
      <c r="L505" s="58"/>
      <c r="M505" s="56"/>
      <c r="N505" s="55"/>
      <c r="O505" s="56"/>
      <c r="P505" s="55"/>
      <c r="Q505" s="56"/>
      <c r="R505" s="55"/>
      <c r="S505" s="56"/>
      <c r="T505" s="57"/>
      <c r="U505" s="56"/>
      <c r="V505" s="57"/>
      <c r="W505" s="56"/>
    </row>
    <row r="506" spans="1:23" s="31" customFormat="1" x14ac:dyDescent="0.25">
      <c r="A506" s="54"/>
      <c r="B506" s="20"/>
      <c r="C506" s="55"/>
      <c r="D506" s="56"/>
      <c r="E506" s="56"/>
      <c r="F506" s="56"/>
      <c r="G506" s="56"/>
      <c r="H506" s="56"/>
      <c r="I506" s="56"/>
      <c r="J506" s="57"/>
      <c r="K506" s="56"/>
      <c r="L506" s="58"/>
      <c r="M506" s="56"/>
      <c r="N506" s="55"/>
      <c r="O506" s="56"/>
      <c r="P506" s="55"/>
      <c r="Q506" s="56"/>
      <c r="R506" s="55"/>
      <c r="S506" s="56"/>
      <c r="T506" s="57"/>
      <c r="U506" s="56"/>
      <c r="V506" s="57"/>
      <c r="W506" s="56"/>
    </row>
    <row r="507" spans="1:23" s="31" customFormat="1" x14ac:dyDescent="0.25">
      <c r="A507" s="54"/>
      <c r="B507" s="20"/>
      <c r="C507" s="55"/>
      <c r="D507" s="56"/>
      <c r="E507" s="56"/>
      <c r="F507" s="56"/>
      <c r="G507" s="56"/>
      <c r="H507" s="56"/>
      <c r="I507" s="56"/>
      <c r="J507" s="57"/>
      <c r="K507" s="56"/>
      <c r="L507" s="58"/>
      <c r="M507" s="56"/>
      <c r="N507" s="55"/>
      <c r="O507" s="56"/>
      <c r="P507" s="55"/>
      <c r="Q507" s="56"/>
      <c r="R507" s="55"/>
      <c r="S507" s="56"/>
      <c r="T507" s="57"/>
      <c r="U507" s="56"/>
      <c r="V507" s="57"/>
      <c r="W507" s="56"/>
    </row>
    <row r="508" spans="1:23" s="31" customFormat="1" x14ac:dyDescent="0.25">
      <c r="A508" s="54"/>
      <c r="B508" s="20"/>
      <c r="C508" s="55"/>
      <c r="D508" s="56"/>
      <c r="E508" s="56"/>
      <c r="F508" s="56"/>
      <c r="G508" s="56"/>
      <c r="H508" s="56"/>
      <c r="I508" s="56"/>
      <c r="J508" s="57"/>
      <c r="K508" s="56"/>
      <c r="L508" s="58"/>
      <c r="M508" s="56"/>
      <c r="N508" s="55"/>
      <c r="O508" s="56"/>
      <c r="P508" s="55"/>
      <c r="Q508" s="56"/>
      <c r="R508" s="55"/>
      <c r="S508" s="56"/>
      <c r="T508" s="57"/>
      <c r="U508" s="56"/>
      <c r="V508" s="57"/>
      <c r="W508" s="56"/>
    </row>
    <row r="509" spans="1:23" s="31" customFormat="1" x14ac:dyDescent="0.25">
      <c r="A509" s="54"/>
      <c r="B509" s="20"/>
      <c r="C509" s="55"/>
      <c r="D509" s="56"/>
      <c r="E509" s="56"/>
      <c r="F509" s="56"/>
      <c r="G509" s="56"/>
      <c r="H509" s="56"/>
      <c r="I509" s="56"/>
      <c r="J509" s="57"/>
      <c r="K509" s="56"/>
      <c r="L509" s="58"/>
      <c r="M509" s="56"/>
      <c r="N509" s="55"/>
      <c r="O509" s="56"/>
      <c r="P509" s="55"/>
      <c r="Q509" s="56"/>
      <c r="R509" s="55"/>
      <c r="S509" s="56"/>
      <c r="T509" s="57"/>
      <c r="U509" s="56"/>
      <c r="V509" s="57"/>
      <c r="W509" s="56"/>
    </row>
    <row r="510" spans="1:23" s="31" customFormat="1" x14ac:dyDescent="0.25">
      <c r="A510" s="54"/>
      <c r="B510" s="20"/>
      <c r="C510" s="55"/>
      <c r="D510" s="56"/>
      <c r="E510" s="56"/>
      <c r="F510" s="56"/>
      <c r="G510" s="56"/>
      <c r="H510" s="56"/>
      <c r="I510" s="56"/>
      <c r="J510" s="57"/>
      <c r="K510" s="56"/>
      <c r="L510" s="58"/>
      <c r="M510" s="56"/>
      <c r="N510" s="55"/>
      <c r="O510" s="56"/>
      <c r="P510" s="55"/>
      <c r="Q510" s="56"/>
      <c r="R510" s="55"/>
      <c r="S510" s="56"/>
      <c r="T510" s="57"/>
      <c r="U510" s="56"/>
      <c r="V510" s="57"/>
      <c r="W510" s="56"/>
    </row>
    <row r="511" spans="1:23" s="31" customFormat="1" x14ac:dyDescent="0.25">
      <c r="A511" s="54"/>
      <c r="B511" s="20"/>
      <c r="C511" s="55"/>
      <c r="D511" s="56"/>
      <c r="E511" s="56"/>
      <c r="F511" s="56"/>
      <c r="G511" s="56"/>
      <c r="H511" s="56"/>
      <c r="I511" s="56"/>
      <c r="J511" s="57"/>
      <c r="K511" s="56"/>
      <c r="L511" s="58"/>
      <c r="M511" s="56"/>
      <c r="N511" s="55"/>
      <c r="O511" s="56"/>
      <c r="P511" s="55"/>
      <c r="Q511" s="56"/>
      <c r="R511" s="55"/>
      <c r="S511" s="56"/>
      <c r="T511" s="57"/>
      <c r="U511" s="56"/>
      <c r="V511" s="57"/>
      <c r="W511" s="56"/>
    </row>
    <row r="512" spans="1:23" s="31" customFormat="1" x14ac:dyDescent="0.25">
      <c r="A512" s="54"/>
      <c r="B512" s="20"/>
      <c r="C512" s="55"/>
      <c r="D512" s="56"/>
      <c r="E512" s="56"/>
      <c r="F512" s="56"/>
      <c r="G512" s="56"/>
      <c r="H512" s="56"/>
      <c r="I512" s="56"/>
      <c r="J512" s="57"/>
      <c r="K512" s="56"/>
      <c r="L512" s="58"/>
      <c r="M512" s="56"/>
      <c r="N512" s="55"/>
      <c r="O512" s="56"/>
      <c r="P512" s="55"/>
      <c r="Q512" s="56"/>
      <c r="R512" s="55"/>
      <c r="S512" s="56"/>
      <c r="T512" s="57"/>
      <c r="U512" s="56"/>
      <c r="V512" s="57"/>
      <c r="W512" s="56"/>
    </row>
    <row r="513" spans="1:23" s="31" customFormat="1" x14ac:dyDescent="0.25">
      <c r="A513" s="54"/>
      <c r="B513" s="20"/>
      <c r="C513" s="55"/>
      <c r="D513" s="56"/>
      <c r="E513" s="56"/>
      <c r="F513" s="56"/>
      <c r="G513" s="56"/>
      <c r="H513" s="56"/>
      <c r="I513" s="56"/>
      <c r="J513" s="57"/>
      <c r="K513" s="56"/>
      <c r="L513" s="58"/>
      <c r="M513" s="56"/>
      <c r="N513" s="55"/>
      <c r="O513" s="56"/>
      <c r="P513" s="55"/>
      <c r="Q513" s="56"/>
      <c r="R513" s="55"/>
      <c r="S513" s="56"/>
      <c r="T513" s="57"/>
      <c r="U513" s="56"/>
      <c r="V513" s="57"/>
      <c r="W513" s="56"/>
    </row>
    <row r="514" spans="1:23" s="31" customFormat="1" x14ac:dyDescent="0.25">
      <c r="A514" s="54"/>
      <c r="B514" s="20"/>
      <c r="C514" s="55"/>
      <c r="D514" s="56"/>
      <c r="E514" s="56"/>
      <c r="F514" s="56"/>
      <c r="G514" s="56"/>
      <c r="H514" s="56"/>
      <c r="I514" s="56"/>
      <c r="J514" s="57"/>
      <c r="K514" s="56"/>
      <c r="L514" s="58"/>
      <c r="M514" s="56"/>
      <c r="N514" s="55"/>
      <c r="O514" s="56"/>
      <c r="P514" s="55"/>
      <c r="Q514" s="56"/>
      <c r="R514" s="55"/>
      <c r="S514" s="56"/>
      <c r="T514" s="57"/>
      <c r="U514" s="56"/>
      <c r="V514" s="57"/>
      <c r="W514" s="56"/>
    </row>
    <row r="515" spans="1:23" s="31" customFormat="1" x14ac:dyDescent="0.25">
      <c r="A515" s="54"/>
      <c r="B515" s="20"/>
      <c r="C515" s="55"/>
      <c r="D515" s="56"/>
      <c r="E515" s="56"/>
      <c r="F515" s="56"/>
      <c r="G515" s="56"/>
      <c r="H515" s="56"/>
      <c r="I515" s="56"/>
      <c r="J515" s="57"/>
      <c r="K515" s="56"/>
      <c r="L515" s="58"/>
      <c r="M515" s="56"/>
      <c r="N515" s="55"/>
      <c r="O515" s="56"/>
      <c r="P515" s="55"/>
      <c r="Q515" s="56"/>
      <c r="R515" s="55"/>
      <c r="S515" s="56"/>
      <c r="T515" s="57"/>
      <c r="U515" s="56"/>
      <c r="V515" s="57"/>
      <c r="W515" s="56"/>
    </row>
    <row r="516" spans="1:23" s="31" customFormat="1" x14ac:dyDescent="0.25">
      <c r="A516" s="54"/>
      <c r="B516" s="20"/>
      <c r="C516" s="55"/>
      <c r="D516" s="56"/>
      <c r="E516" s="56"/>
      <c r="F516" s="56"/>
      <c r="G516" s="56"/>
      <c r="H516" s="56"/>
      <c r="I516" s="56"/>
      <c r="J516" s="57"/>
      <c r="K516" s="56"/>
      <c r="L516" s="58"/>
      <c r="M516" s="56"/>
      <c r="N516" s="55"/>
      <c r="O516" s="56"/>
      <c r="P516" s="55"/>
      <c r="Q516" s="56"/>
      <c r="R516" s="55"/>
      <c r="S516" s="56"/>
      <c r="T516" s="57"/>
      <c r="U516" s="56"/>
      <c r="V516" s="57"/>
      <c r="W516" s="56"/>
    </row>
    <row r="517" spans="1:23" s="31" customFormat="1" x14ac:dyDescent="0.25">
      <c r="A517" s="54"/>
      <c r="B517" s="20"/>
      <c r="C517" s="55"/>
      <c r="D517" s="56"/>
      <c r="E517" s="56"/>
      <c r="F517" s="56"/>
      <c r="G517" s="56"/>
      <c r="H517" s="56"/>
      <c r="I517" s="56"/>
      <c r="J517" s="57"/>
      <c r="K517" s="56"/>
      <c r="L517" s="58"/>
      <c r="M517" s="56"/>
      <c r="N517" s="55"/>
      <c r="O517" s="56"/>
      <c r="P517" s="55"/>
      <c r="Q517" s="56"/>
      <c r="R517" s="55"/>
      <c r="S517" s="56"/>
      <c r="T517" s="57"/>
      <c r="U517" s="56"/>
      <c r="V517" s="57"/>
      <c r="W517" s="56"/>
    </row>
    <row r="518" spans="1:23" s="31" customFormat="1" x14ac:dyDescent="0.25">
      <c r="A518" s="54"/>
      <c r="B518" s="20"/>
      <c r="C518" s="55"/>
      <c r="D518" s="56"/>
      <c r="E518" s="56"/>
      <c r="F518" s="56"/>
      <c r="G518" s="56"/>
      <c r="H518" s="56"/>
      <c r="I518" s="56"/>
      <c r="J518" s="57"/>
      <c r="K518" s="56"/>
      <c r="L518" s="58"/>
      <c r="M518" s="56"/>
      <c r="N518" s="55"/>
      <c r="O518" s="56"/>
      <c r="P518" s="55"/>
      <c r="Q518" s="56"/>
      <c r="R518" s="55"/>
      <c r="S518" s="56"/>
      <c r="T518" s="57"/>
      <c r="U518" s="56"/>
      <c r="V518" s="57"/>
      <c r="W518" s="56"/>
    </row>
    <row r="519" spans="1:23" s="31" customFormat="1" x14ac:dyDescent="0.25">
      <c r="A519" s="54"/>
      <c r="B519" s="20"/>
      <c r="C519" s="55"/>
      <c r="D519" s="56"/>
      <c r="E519" s="56"/>
      <c r="F519" s="56"/>
      <c r="G519" s="56"/>
      <c r="H519" s="56"/>
      <c r="I519" s="56"/>
      <c r="J519" s="57"/>
      <c r="K519" s="56"/>
      <c r="L519" s="58"/>
      <c r="M519" s="56"/>
      <c r="N519" s="55"/>
      <c r="O519" s="56"/>
      <c r="P519" s="55"/>
      <c r="Q519" s="56"/>
      <c r="R519" s="55"/>
      <c r="S519" s="56"/>
      <c r="T519" s="57"/>
      <c r="U519" s="56"/>
      <c r="V519" s="57"/>
      <c r="W519" s="56"/>
    </row>
    <row r="520" spans="1:23" s="31" customFormat="1" x14ac:dyDescent="0.25">
      <c r="A520" s="54"/>
      <c r="B520" s="20"/>
      <c r="C520" s="55"/>
      <c r="D520" s="56"/>
      <c r="E520" s="56"/>
      <c r="F520" s="56"/>
      <c r="G520" s="56"/>
      <c r="H520" s="56"/>
      <c r="I520" s="56"/>
      <c r="J520" s="57"/>
      <c r="K520" s="56"/>
      <c r="L520" s="58"/>
      <c r="M520" s="56"/>
      <c r="N520" s="55"/>
      <c r="O520" s="56"/>
      <c r="P520" s="55"/>
      <c r="Q520" s="56"/>
      <c r="R520" s="55"/>
      <c r="S520" s="56"/>
      <c r="T520" s="57"/>
      <c r="U520" s="56"/>
      <c r="V520" s="57"/>
      <c r="W520" s="56"/>
    </row>
    <row r="521" spans="1:23" s="31" customFormat="1" x14ac:dyDescent="0.25">
      <c r="A521" s="54"/>
      <c r="B521" s="20"/>
      <c r="C521" s="55"/>
      <c r="D521" s="56"/>
      <c r="E521" s="56"/>
      <c r="F521" s="56"/>
      <c r="G521" s="56"/>
      <c r="H521" s="56"/>
      <c r="I521" s="56"/>
      <c r="J521" s="57"/>
      <c r="K521" s="56"/>
      <c r="L521" s="58"/>
      <c r="M521" s="56"/>
      <c r="N521" s="55"/>
      <c r="O521" s="56"/>
      <c r="P521" s="55"/>
      <c r="Q521" s="56"/>
      <c r="R521" s="55"/>
      <c r="S521" s="56"/>
      <c r="T521" s="57"/>
      <c r="U521" s="56"/>
      <c r="V521" s="57"/>
      <c r="W521" s="56"/>
    </row>
    <row r="522" spans="1:23" s="31" customFormat="1" x14ac:dyDescent="0.25">
      <c r="A522" s="54"/>
      <c r="B522" s="20"/>
      <c r="C522" s="55"/>
      <c r="D522" s="56"/>
      <c r="E522" s="56"/>
      <c r="F522" s="56"/>
      <c r="G522" s="56"/>
      <c r="H522" s="56"/>
      <c r="I522" s="56"/>
      <c r="J522" s="57"/>
      <c r="K522" s="56"/>
      <c r="L522" s="58"/>
      <c r="M522" s="56"/>
      <c r="N522" s="55"/>
      <c r="O522" s="56"/>
      <c r="P522" s="55"/>
      <c r="Q522" s="56"/>
      <c r="R522" s="55"/>
      <c r="S522" s="56"/>
      <c r="T522" s="57"/>
      <c r="U522" s="56"/>
      <c r="V522" s="57"/>
      <c r="W522" s="56"/>
    </row>
    <row r="523" spans="1:23" s="31" customFormat="1" x14ac:dyDescent="0.25">
      <c r="A523" s="54"/>
      <c r="B523" s="20"/>
      <c r="C523" s="55"/>
      <c r="D523" s="56"/>
      <c r="E523" s="56"/>
      <c r="F523" s="56"/>
      <c r="G523" s="56"/>
      <c r="H523" s="56"/>
      <c r="I523" s="56"/>
      <c r="J523" s="57"/>
      <c r="K523" s="56"/>
      <c r="L523" s="58"/>
      <c r="M523" s="56"/>
      <c r="N523" s="55"/>
      <c r="O523" s="56"/>
      <c r="P523" s="55"/>
      <c r="Q523" s="56"/>
      <c r="R523" s="55"/>
      <c r="S523" s="56"/>
      <c r="T523" s="57"/>
      <c r="U523" s="56"/>
      <c r="V523" s="57"/>
      <c r="W523" s="56"/>
    </row>
    <row r="524" spans="1:23" s="31" customFormat="1" x14ac:dyDescent="0.25">
      <c r="A524" s="54"/>
      <c r="B524" s="20"/>
      <c r="C524" s="55"/>
      <c r="D524" s="56"/>
      <c r="E524" s="56"/>
      <c r="F524" s="56"/>
      <c r="G524" s="56"/>
      <c r="H524" s="56"/>
      <c r="I524" s="56"/>
      <c r="J524" s="57"/>
      <c r="K524" s="56"/>
      <c r="L524" s="58"/>
      <c r="M524" s="56"/>
      <c r="N524" s="55"/>
      <c r="O524" s="56"/>
      <c r="P524" s="55"/>
      <c r="Q524" s="56"/>
      <c r="R524" s="55"/>
      <c r="S524" s="56"/>
      <c r="T524" s="57"/>
      <c r="U524" s="56"/>
      <c r="V524" s="57"/>
      <c r="W524" s="56"/>
    </row>
    <row r="525" spans="1:23" s="31" customFormat="1" x14ac:dyDescent="0.25">
      <c r="A525" s="54"/>
      <c r="B525" s="20"/>
      <c r="C525" s="55"/>
      <c r="D525" s="56"/>
      <c r="E525" s="56"/>
      <c r="F525" s="56"/>
      <c r="G525" s="56"/>
      <c r="H525" s="56"/>
      <c r="I525" s="56"/>
      <c r="J525" s="57"/>
      <c r="K525" s="56"/>
      <c r="L525" s="58"/>
      <c r="M525" s="56"/>
      <c r="N525" s="55"/>
      <c r="O525" s="56"/>
      <c r="P525" s="55"/>
      <c r="Q525" s="56"/>
      <c r="R525" s="55"/>
      <c r="S525" s="56"/>
      <c r="T525" s="57"/>
      <c r="U525" s="56"/>
      <c r="V525" s="57"/>
      <c r="W525" s="56"/>
    </row>
  </sheetData>
  <mergeCells count="21">
    <mergeCell ref="V1:W1"/>
    <mergeCell ref="F5:W5"/>
    <mergeCell ref="J6:K6"/>
    <mergeCell ref="L6:M6"/>
    <mergeCell ref="N6:O6"/>
    <mergeCell ref="P6:Q6"/>
    <mergeCell ref="R6:S6"/>
    <mergeCell ref="T6:U6"/>
    <mergeCell ref="V6:W6"/>
    <mergeCell ref="A3:W3"/>
    <mergeCell ref="A5:A7"/>
    <mergeCell ref="E5:E6"/>
    <mergeCell ref="D5:D6"/>
    <mergeCell ref="C5:C6"/>
    <mergeCell ref="B5:B7"/>
    <mergeCell ref="U426:W429"/>
    <mergeCell ref="A179:B179"/>
    <mergeCell ref="A230:B230"/>
    <mergeCell ref="A9:B9"/>
    <mergeCell ref="A10:B10"/>
    <mergeCell ref="B426:F429"/>
  </mergeCells>
  <printOptions horizontalCentered="1"/>
  <pageMargins left="0.31496062992125984" right="0.31496062992125984" top="0.78740157480314965" bottom="0.31496062992125984" header="0.59055118110236227" footer="0"/>
  <pageSetup paperSize="9" scale="40" firstPageNumber="15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Прил.1.1 -перечень МКД</vt:lpstr>
      <vt:lpstr>Прил.1.2-реестр МКД</vt:lpstr>
      <vt:lpstr>'Прил.1.1 -перечень МКД'!Область_печати</vt:lpstr>
      <vt:lpstr>'Прил.1.2-реестр МКД'!Область_печати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</dc:creator>
  <cp:lastModifiedBy>Kanc4</cp:lastModifiedBy>
  <cp:lastPrinted>2019-06-11T03:16:06Z</cp:lastPrinted>
  <dcterms:created xsi:type="dcterms:W3CDTF">2015-02-12T04:39:00Z</dcterms:created>
  <dcterms:modified xsi:type="dcterms:W3CDTF">2019-06-14T04:26:16Z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1049-10.1.0.5674</vt:lpwstr>
  </property>
</Properties>
</file>